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25" windowWidth="8475" windowHeight="4680" tabRatio="931" activeTab="13"/>
  </bookViews>
  <sheets>
    <sheet name="јануар" sheetId="1" r:id="rId1"/>
    <sheet name="фебруар" sheetId="2" r:id="rId2"/>
    <sheet name="март" sheetId="3" r:id="rId3"/>
    <sheet name="април" sheetId="4" r:id="rId4"/>
    <sheet name="мај" sheetId="5" r:id="rId5"/>
    <sheet name="јун" sheetId="6" r:id="rId6"/>
    <sheet name="јул" sheetId="7" r:id="rId7"/>
    <sheet name="август" sheetId="8" r:id="rId8"/>
    <sheet name="септембар" sheetId="9" r:id="rId9"/>
    <sheet name="октобар" sheetId="10" r:id="rId10"/>
    <sheet name="новембар" sheetId="11" r:id="rId11"/>
    <sheet name="децембар" sheetId="12" r:id="rId12"/>
    <sheet name="подстаница" sheetId="13" r:id="rId13"/>
    <sheet name="ЗАВРШНИ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a</author>
    <author>livingroom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</commentList>
</comments>
</file>

<file path=xl/comments10.xml><?xml version="1.0" encoding="utf-8"?>
<comments xmlns="http://schemas.openxmlformats.org/spreadsheetml/2006/main">
  <authors>
    <author>a</author>
    <author>livingroom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</commentList>
</comments>
</file>

<file path=xl/comments11.xml><?xml version="1.0" encoding="utf-8"?>
<comments xmlns="http://schemas.openxmlformats.org/spreadsheetml/2006/main">
  <authors>
    <author>a</author>
    <author>livingroom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</commentList>
</comments>
</file>

<file path=xl/comments12.xml><?xml version="1.0" encoding="utf-8"?>
<comments xmlns="http://schemas.openxmlformats.org/spreadsheetml/2006/main">
  <authors>
    <author>a</author>
    <author>livingroom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</commentList>
</comments>
</file>

<file path=xl/comments14.xml><?xml version="1.0" encoding="utf-8"?>
<comments xmlns="http://schemas.openxmlformats.org/spreadsheetml/2006/main">
  <authors>
    <author>Korisnik</author>
  </authors>
  <commentList>
    <comment ref="M49" authorId="0">
      <text>
        <r>
          <rPr>
            <b/>
            <sz val="9"/>
            <rFont val="Tahoma"/>
            <family val="0"/>
          </rPr>
          <t>ЗАМЕНА ШАРКИ НА УЛАЗНИМ ВРАТИМА</t>
        </r>
      </text>
    </comment>
    <comment ref="N49" authorId="0">
      <text>
        <r>
          <rPr>
            <b/>
            <sz val="9"/>
            <rFont val="Tahoma"/>
            <family val="2"/>
          </rPr>
          <t>ДУГ ПРЕМА ЈП НИШСТАН</t>
        </r>
      </text>
    </comment>
    <comment ref="N50" authorId="0">
      <text>
        <r>
          <rPr>
            <b/>
            <sz val="9"/>
            <rFont val="Tahoma"/>
            <family val="0"/>
          </rPr>
          <t xml:space="preserve">ДУГ СТАНАРИМА ЗА САНАЦИЈУ КРОВА СТАН </t>
        </r>
        <r>
          <rPr>
            <b/>
            <u val="single"/>
            <sz val="9"/>
            <rFont val="Tahoma"/>
            <family val="2"/>
          </rPr>
          <t>62</t>
        </r>
        <r>
          <rPr>
            <b/>
            <sz val="9"/>
            <rFont val="Tahoma"/>
            <family val="0"/>
          </rPr>
          <t>-15.000,</t>
        </r>
        <r>
          <rPr>
            <b/>
            <u val="single"/>
            <sz val="9"/>
            <rFont val="Tahoma"/>
            <family val="2"/>
          </rPr>
          <t>70</t>
        </r>
        <r>
          <rPr>
            <b/>
            <sz val="9"/>
            <rFont val="Tahoma"/>
            <family val="0"/>
          </rPr>
          <t>-20.000,</t>
        </r>
        <r>
          <rPr>
            <b/>
            <u val="single"/>
            <sz val="9"/>
            <rFont val="Tahoma"/>
            <family val="2"/>
          </rPr>
          <t>71</t>
        </r>
        <r>
          <rPr>
            <b/>
            <sz val="9"/>
            <rFont val="Tahoma"/>
            <family val="0"/>
          </rPr>
          <t>-20.000.</t>
        </r>
      </text>
    </comment>
    <comment ref="M51" authorId="0">
      <text>
        <r>
          <rPr>
            <b/>
            <sz val="9"/>
            <rFont val="Tahoma"/>
            <family val="0"/>
          </rPr>
          <t>ПОПРАВКА КРОВА СТАН 67 I ДЕО</t>
        </r>
      </text>
    </comment>
    <comment ref="N51" authorId="0">
      <text>
        <r>
          <rPr>
            <b/>
            <sz val="9"/>
            <rFont val="Tahoma"/>
            <family val="0"/>
          </rPr>
          <t>20.000 ДУГ СТАНАРИМА ЗА САНАЦИЈУ КРОВА СТАН</t>
        </r>
        <r>
          <rPr>
            <b/>
            <u val="single"/>
            <sz val="9"/>
            <rFont val="Tahoma"/>
            <family val="2"/>
          </rPr>
          <t xml:space="preserve"> 70</t>
        </r>
        <r>
          <rPr>
            <b/>
            <sz val="9"/>
            <rFont val="Tahoma"/>
            <family val="0"/>
          </rPr>
          <t xml:space="preserve"> И 3.828 РЕДОВНА КОНТРОЛА ПП АПАРАТА</t>
        </r>
      </text>
    </comment>
    <comment ref="M52" authorId="0">
      <text>
        <r>
          <rPr>
            <b/>
            <sz val="9"/>
            <rFont val="Tahoma"/>
            <family val="0"/>
          </rPr>
          <t>ПОПРАВКА КРОВА СТАН 67 II ДЕО</t>
        </r>
      </text>
    </comment>
    <comment ref="N52" authorId="0">
      <text>
        <r>
          <rPr>
            <b/>
            <sz val="9"/>
            <rFont val="Tahoma"/>
            <family val="0"/>
          </rPr>
          <t xml:space="preserve">ДУГ СТАНАРИМА ЗА САНАЦИЈУ КРОВА СТАН </t>
        </r>
        <r>
          <rPr>
            <b/>
            <u val="single"/>
            <sz val="9"/>
            <rFont val="Tahoma"/>
            <family val="2"/>
          </rPr>
          <t>62</t>
        </r>
        <r>
          <rPr>
            <b/>
            <sz val="9"/>
            <rFont val="Tahoma"/>
            <family val="0"/>
          </rPr>
          <t>.</t>
        </r>
      </text>
    </comment>
    <comment ref="M53" authorId="0">
      <text>
        <r>
          <rPr>
            <b/>
            <sz val="9"/>
            <rFont val="Tahoma"/>
            <family val="0"/>
          </rPr>
          <t xml:space="preserve">ДУГ СТАНАРИМА ЗА САНАЦИЈУ КРОВА СТАНОВИ </t>
        </r>
        <r>
          <rPr>
            <b/>
            <u val="single"/>
            <sz val="9"/>
            <rFont val="Tahoma"/>
            <family val="2"/>
          </rPr>
          <t>62</t>
        </r>
        <r>
          <rPr>
            <b/>
            <sz val="9"/>
            <rFont val="Tahoma"/>
            <family val="0"/>
          </rPr>
          <t xml:space="preserve">-20.000 i </t>
        </r>
        <r>
          <rPr>
            <b/>
            <u val="single"/>
            <sz val="9"/>
            <rFont val="Tahoma"/>
            <family val="2"/>
          </rPr>
          <t>71</t>
        </r>
        <r>
          <rPr>
            <b/>
            <sz val="9"/>
            <rFont val="Tahoma"/>
            <family val="0"/>
          </rPr>
          <t>-20.000</t>
        </r>
      </text>
    </comment>
    <comment ref="N53" authorId="0">
      <text>
        <r>
          <rPr>
            <b/>
            <sz val="9"/>
            <rFont val="Tahoma"/>
            <family val="0"/>
          </rPr>
          <t xml:space="preserve">ДУГ СТАНАРИМА ЗА САНАЦИЈУ КРОВА СТАНОВИ </t>
        </r>
        <r>
          <rPr>
            <b/>
            <u val="single"/>
            <sz val="9"/>
            <rFont val="Tahoma"/>
            <family val="2"/>
          </rPr>
          <t>62</t>
        </r>
        <r>
          <rPr>
            <b/>
            <sz val="9"/>
            <rFont val="Tahoma"/>
            <family val="0"/>
          </rPr>
          <t xml:space="preserve">-20.000, </t>
        </r>
        <r>
          <rPr>
            <b/>
            <u val="single"/>
            <sz val="9"/>
            <rFont val="Tahoma"/>
            <family val="2"/>
          </rPr>
          <t>70</t>
        </r>
        <r>
          <rPr>
            <b/>
            <sz val="9"/>
            <rFont val="Tahoma"/>
            <family val="0"/>
          </rPr>
          <t xml:space="preserve">-20.000 И </t>
        </r>
        <r>
          <rPr>
            <b/>
            <u val="single"/>
            <sz val="9"/>
            <rFont val="Tahoma"/>
            <family val="2"/>
          </rPr>
          <t>71</t>
        </r>
        <r>
          <rPr>
            <b/>
            <sz val="9"/>
            <rFont val="Tahoma"/>
            <family val="0"/>
          </rPr>
          <t>-20.000</t>
        </r>
      </text>
    </comment>
    <comment ref="M54" authorId="0">
      <text>
        <r>
          <rPr>
            <b/>
            <sz val="9"/>
            <rFont val="Tahoma"/>
            <family val="0"/>
          </rPr>
          <t>ДУГ СТАНАРИМА ЗА САНАЦИЈУ КРОВА СТАНОВИ 66-20.000 i 71-20.000</t>
        </r>
      </text>
    </comment>
    <comment ref="M55" authorId="0">
      <text>
        <r>
          <rPr>
            <sz val="9"/>
            <rFont val="Tahoma"/>
            <family val="0"/>
          </rPr>
          <t>К</t>
        </r>
        <r>
          <rPr>
            <b/>
            <sz val="9"/>
            <rFont val="Tahoma"/>
            <family val="2"/>
          </rPr>
          <t>УПОВИНА 20 ЛЕД СИЈАЛИЦА</t>
        </r>
      </text>
    </comment>
    <comment ref="N55" authorId="0">
      <text>
        <r>
          <rPr>
            <b/>
            <sz val="9"/>
            <rFont val="Tahoma"/>
            <family val="0"/>
          </rPr>
          <t xml:space="preserve">ДУГ СТАНАРА ЗА ПОПРАВКУ КРОВА </t>
        </r>
        <r>
          <rPr>
            <b/>
            <u val="single"/>
            <sz val="9"/>
            <rFont val="Tahoma"/>
            <family val="2"/>
          </rPr>
          <t>71</t>
        </r>
        <r>
          <rPr>
            <b/>
            <sz val="9"/>
            <rFont val="Tahoma"/>
            <family val="0"/>
          </rPr>
          <t>-15.000 И 675 ДИНАРА ЗА НОВУ СЛАВИНУ</t>
        </r>
      </text>
    </comment>
  </commentList>
</comments>
</file>

<file path=xl/comments2.xml><?xml version="1.0" encoding="utf-8"?>
<comments xmlns="http://schemas.openxmlformats.org/spreadsheetml/2006/main">
  <authors>
    <author>a</author>
    <author>livingroom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</commentList>
</comments>
</file>

<file path=xl/comments3.xml><?xml version="1.0" encoding="utf-8"?>
<comments xmlns="http://schemas.openxmlformats.org/spreadsheetml/2006/main">
  <authors>
    <author>a</author>
    <author>livingroom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</commentList>
</comments>
</file>

<file path=xl/comments4.xml><?xml version="1.0" encoding="utf-8"?>
<comments xmlns="http://schemas.openxmlformats.org/spreadsheetml/2006/main">
  <authors>
    <author>a</author>
    <author>livingroom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</commentList>
</comments>
</file>

<file path=xl/comments5.xml><?xml version="1.0" encoding="utf-8"?>
<comments xmlns="http://schemas.openxmlformats.org/spreadsheetml/2006/main">
  <authors>
    <author>a</author>
    <author>livingroom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</commentList>
</comments>
</file>

<file path=xl/comments6.xml><?xml version="1.0" encoding="utf-8"?>
<comments xmlns="http://schemas.openxmlformats.org/spreadsheetml/2006/main">
  <authors>
    <author>a</author>
    <author>livingroom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</commentList>
</comments>
</file>

<file path=xl/comments7.xml><?xml version="1.0" encoding="utf-8"?>
<comments xmlns="http://schemas.openxmlformats.org/spreadsheetml/2006/main">
  <authors>
    <author>a</author>
    <author>livingroom</author>
    <author>Korisnik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  <comment ref="H4" authorId="2">
      <text>
        <r>
          <rPr>
            <b/>
            <sz val="9"/>
            <rFont val="Tahoma"/>
            <family val="0"/>
          </rPr>
          <t>ПОВЕЋАНО ЧИШЋЕЊЕ СА 150 НА 180 ДИНАРА ПО СТАНУ</t>
        </r>
      </text>
    </comment>
  </commentList>
</comments>
</file>

<file path=xl/comments8.xml><?xml version="1.0" encoding="utf-8"?>
<comments xmlns="http://schemas.openxmlformats.org/spreadsheetml/2006/main">
  <authors>
    <author>a</author>
    <author>livingroom</author>
    <author>Korisnik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  <comment ref="H4" authorId="2">
      <text>
        <r>
          <rPr>
            <b/>
            <sz val="9"/>
            <rFont val="Tahoma"/>
            <family val="0"/>
          </rPr>
          <t>povećanje od 150 na 180 dinara po stanu</t>
        </r>
      </text>
    </comment>
  </commentList>
</comments>
</file>

<file path=xl/comments9.xml><?xml version="1.0" encoding="utf-8"?>
<comments xmlns="http://schemas.openxmlformats.org/spreadsheetml/2006/main">
  <authors>
    <author>a</author>
    <author>livingroom</author>
  </authors>
  <commentList>
    <comment ref="Q3" authorId="0">
      <text>
        <r>
          <rPr>
            <sz val="12"/>
            <rFont val="Tahoma"/>
            <family val="2"/>
          </rPr>
          <t>NAPOMENA:
Da bi vrednosti iz ove kolone preneli u sledeci mesec: Selektovati od M 14 do M 47, copy i onda kliknuti na kolonu J 4 na sledecem listu. I iz podmenija izabrati paste special gde kliknemo na paste link.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12"/>
            <rFont val="Tahoma"/>
            <family val="2"/>
          </rPr>
          <t>Napomena:
count se stavlja kada zelimo da excel sabere samo broj celija a ne i njihovu vrednost. Drugim recima ovde smo sabrali broj stanova i taj iznos je podeljen sa ukupnim iznosom za struju.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od 01.03.2019. 1 члан</t>
        </r>
      </text>
    </comment>
    <comment ref="E43" authorId="1">
      <text>
        <r>
          <rPr>
            <b/>
            <sz val="9"/>
            <rFont val="Tahoma"/>
            <family val="2"/>
          </rPr>
          <t>livingroom:</t>
        </r>
        <r>
          <rPr>
            <sz val="9"/>
            <rFont val="Tahoma"/>
            <family val="2"/>
          </rPr>
          <t xml:space="preserve">
од 01.03.2019. 1 члан</t>
        </r>
      </text>
    </comment>
  </commentList>
</comments>
</file>

<file path=xl/sharedStrings.xml><?xml version="1.0" encoding="utf-8"?>
<sst xmlns="http://schemas.openxmlformats.org/spreadsheetml/2006/main" count="2381" uniqueCount="226">
  <si>
    <t>СТАНАР</t>
  </si>
  <si>
    <t>СТРУЈА</t>
  </si>
  <si>
    <t>ЧИШЋЕЊЕ</t>
  </si>
  <si>
    <t>УКУПНО</t>
  </si>
  <si>
    <t>ПЛАТИО</t>
  </si>
  <si>
    <t>ДУГ/ ПРЕТПЛАТА</t>
  </si>
  <si>
    <t>СВЕГА</t>
  </si>
  <si>
    <t>ЧЛАНОВА</t>
  </si>
  <si>
    <t>ДУГ ЗА ЈАНУАР</t>
  </si>
  <si>
    <t>JKП OНA 9,60%</t>
  </si>
  <si>
    <t>ДУГУЈЕ</t>
  </si>
  <si>
    <t>ОБАВЕЗА 28 - ЗАЈЕДНИЧКИ ТРОШКОВИ</t>
  </si>
  <si>
    <t>Улица и број</t>
  </si>
  <si>
    <t>Овлашћено лице</t>
  </si>
  <si>
    <t>Контакт телефон</t>
  </si>
  <si>
    <t>е-mail</t>
  </si>
  <si>
    <t>radojevicboban@gmail.com</t>
  </si>
  <si>
    <t>УКУПАН ИЗНОС</t>
  </si>
  <si>
    <t>РАСПОРЕДИТИ ПО СЛЕДЕЋИМ КРИТЕРИЈУМИМА</t>
  </si>
  <si>
    <t>ДЕО ИЗНОСА ОД</t>
  </si>
  <si>
    <t>РАСПОРЕДИТИ ПО СТАНУ</t>
  </si>
  <si>
    <t>РАСПОРЕДИТИ ПО ЧЛАНУ ДОМАЋИНСТВА</t>
  </si>
  <si>
    <t>М.П.</t>
  </si>
  <si>
    <t>Датум</t>
  </si>
  <si>
    <t>Потпис</t>
  </si>
  <si>
    <t>ОБАВЕЗА 28</t>
  </si>
  <si>
    <t>Р. Б.</t>
  </si>
  <si>
    <t>ПРОФ УПРАВ</t>
  </si>
  <si>
    <t>Професионални управник Бобан Радојевић</t>
  </si>
  <si>
    <t>064/3359697 и 063/410718</t>
  </si>
  <si>
    <t>ЗАЈЕДНИЧКА СТРУЈА</t>
  </si>
  <si>
    <t>E-mail: radojevicboban@gmail.com</t>
  </si>
  <si>
    <r>
      <t>РАСПОРЕДИТИ ПО ПОВРШИНИ (М</t>
    </r>
    <r>
      <rPr>
        <b/>
        <sz val="12"/>
        <color indexed="8"/>
        <rFont val="Tahoma"/>
        <family val="2"/>
      </rPr>
      <t>²</t>
    </r>
    <r>
      <rPr>
        <b/>
        <sz val="12"/>
        <rFont val="Tahoma"/>
        <family val="2"/>
      </rPr>
      <t>)</t>
    </r>
  </si>
  <si>
    <t>РАНИЈИ ДУГ/ПРЕТ</t>
  </si>
  <si>
    <t>ТЕКУЋЕ ОДРЖ</t>
  </si>
  <si>
    <t>Проф. управник 064/3359697</t>
  </si>
  <si>
    <t>ПОВРШ СТАНА</t>
  </si>
  <si>
    <t>ТЕКУЋЕ ОДРЖАВАЊЕ</t>
  </si>
  <si>
    <t>ИНВЕСТИЦИОНО ОДРЖАВАЊЕ</t>
  </si>
  <si>
    <t>ЧИШЋЕЊЕ ЗГРАДЕ</t>
  </si>
  <si>
    <t>Претежна делатности: 94.99</t>
  </si>
  <si>
    <t>ОБРАДИО</t>
  </si>
  <si>
    <t>ИНВ ОДРЖ</t>
  </si>
  <si>
    <t>______________________</t>
  </si>
  <si>
    <t>ПРОФЕСИОНАЛНИ УПРАВНИК</t>
  </si>
  <si>
    <t>___________________________</t>
  </si>
  <si>
    <t>МЕСЕЦ</t>
  </si>
  <si>
    <t>ПРОВЕРА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</si>
  <si>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</si>
  <si>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</si>
  <si>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</si>
  <si>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</si>
  <si>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</si>
  <si>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</si>
  <si>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</si>
  <si>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</si>
  <si>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 2018</t>
  </si>
  <si>
    <t>ОКТОБАР</t>
  </si>
  <si>
    <t>НОВЕМБАР 2018</t>
  </si>
  <si>
    <t>ДЕЦЕМБАР</t>
  </si>
  <si>
    <t>УКУПНО ЗА НАПЛАТУ</t>
  </si>
  <si>
    <t>УКУПНО СТАНА</t>
  </si>
  <si>
    <t>УЛАЗНИ ТРОШКОВИ СТАМБЕНЕ ЗАЈЕДНИЦЕ  БРАНКА КРСМАНОВИЋА 16</t>
  </si>
  <si>
    <t>БРАНКА КРСМАНОВИЋА 16</t>
  </si>
  <si>
    <t>ДАВИДОВИЋ ДРАГАН</t>
  </si>
  <si>
    <t>СПИРОВСКИ ЉИЉАНА</t>
  </si>
  <si>
    <t>МИЛАДИНОВИЋ БРАНКА</t>
  </si>
  <si>
    <t>МУСТАФА БЕРИША</t>
  </si>
  <si>
    <t>ПЕТРОВИЋ РАДА</t>
  </si>
  <si>
    <t>СТОЈАНОВИЋ СЛОБОДАН</t>
  </si>
  <si>
    <t>ПАВЛОВИЋ КСЕНИЈА</t>
  </si>
  <si>
    <t>МИНЧИЋ ИВАН</t>
  </si>
  <si>
    <t>ПЕРИЋ МАРИЈА</t>
  </si>
  <si>
    <t>ГОЛУБОВИЋ НЕБОЈША</t>
  </si>
  <si>
    <t>МИТИЋ ДРАГОМИР</t>
  </si>
  <si>
    <t>ВЕЉОВИЋ НАДИЦА</t>
  </si>
  <si>
    <t>ЂОРЂЕВИЋ ЈОВАН</t>
  </si>
  <si>
    <t>МИЛОШЕВИЋ ДРАГОМИР</t>
  </si>
  <si>
    <t>ЂУРИЋ СЛОБОДАН</t>
  </si>
  <si>
    <t>СТАНКОВИЋ МИРОСЛАВА</t>
  </si>
  <si>
    <t>ВЕСЕЛИНОВИЋ ВЛАДИМИР</t>
  </si>
  <si>
    <t>СТОЈАНОВИЋ СТОЈАН</t>
  </si>
  <si>
    <t>СТОЈАНОВИЋ ГОРДАНА</t>
  </si>
  <si>
    <t>ЈАНИЋИЈЕВИЋ ДУШАНКА</t>
  </si>
  <si>
    <t>ЂУРАШКОВИЋ МИЛА</t>
  </si>
  <si>
    <t>САБОРНА ЦРКВА</t>
  </si>
  <si>
    <t>ЦЕКИЋ МОМЧИЛО</t>
  </si>
  <si>
    <t>МИЉКОВИЋ МИЛОМИРКА</t>
  </si>
  <si>
    <t>ВИДОЈКОВИЋ ИВИЦА</t>
  </si>
  <si>
    <t>АХМЕТОВИЋ ШЕНАСИЈЕ</t>
  </si>
  <si>
    <t>МИЛАДИНОВИЋ РАДМИЛА</t>
  </si>
  <si>
    <t>ЛУКИЋ ВЕКОСЛАВ</t>
  </si>
  <si>
    <t>МАРИНКОВИЋ ВЕСА</t>
  </si>
  <si>
    <t>ИГЊАТОВИЋ ДАВИНА</t>
  </si>
  <si>
    <t>ПАВЛОВИЋ ЈОВИЦА</t>
  </si>
  <si>
    <t>МОСИЋ ТРАЈКА</t>
  </si>
  <si>
    <t>СТАНКОВИЋ АЛЕКСАНДАР</t>
  </si>
  <si>
    <t>ИМАМОВИЋ ЉИЉАНА</t>
  </si>
  <si>
    <t>ЂЕНИЋ ДУШИЦА</t>
  </si>
  <si>
    <t>ПЕШИЋ НИКОЛА</t>
  </si>
  <si>
    <t>ЈОВАНОВИЋ ЈЕЛЕНА</t>
  </si>
  <si>
    <t>БЛАГОЈЕВИЋ ЂОРЂЕ</t>
  </si>
  <si>
    <t>СТАНКОВИЋ СЛОБОДАН</t>
  </si>
  <si>
    <t>МИТИЋ ЗОРИЦА</t>
  </si>
  <si>
    <t>МИТИЋ ВОЈИСЛАВ</t>
  </si>
  <si>
    <t>ИГИЋ СНЕЖАНА</t>
  </si>
  <si>
    <t>РИСТОВИЋ ЈОВИЦА</t>
  </si>
  <si>
    <t>ЈАНКОВИЋ МИРКО</t>
  </si>
  <si>
    <t>МИЛЕНКОВИЋ ЈОРДАНКА</t>
  </si>
  <si>
    <t>СТЕФАНОВИЋ ЛАТИНКА</t>
  </si>
  <si>
    <t>СТОЈАНОВИЋ МОМИР</t>
  </si>
  <si>
    <t>ЈОВАНОВИЋ ЂОРЂЕ</t>
  </si>
  <si>
    <t>ГОЛУБОВИЋ СРЕБРА</t>
  </si>
  <si>
    <t>ЦВЕТКОВИЋ ПРЕДРАГ</t>
  </si>
  <si>
    <t>ВУЧИЋ ДУШИЦА</t>
  </si>
  <si>
    <t>ЈОВАНОВИЋ СЛОБОДАН</t>
  </si>
  <si>
    <t>МИЛОСАВЉЕВИЋ ЂОРЂЕ</t>
  </si>
  <si>
    <t>ЋОСИЋ ВЛАДАН</t>
  </si>
  <si>
    <t>МИЛКОВИЋ НИКОЛА</t>
  </si>
  <si>
    <t>АНЂЕЛКОВИЋ ЗОРАН</t>
  </si>
  <si>
    <t>СИМИЋ ДРАГАН</t>
  </si>
  <si>
    <t>МАРКОВИЋ МИЛАН</t>
  </si>
  <si>
    <t>ЦЕКИЋ МАРТИН</t>
  </si>
  <si>
    <t>ТАСИЋ ВЕРА</t>
  </si>
  <si>
    <t>РИСТИЋ ВЕСНА</t>
  </si>
  <si>
    <t>ТАСИЋ ДАНИЈЕЛА</t>
  </si>
  <si>
    <t>АНЂЕЛКОВИЋ САРА</t>
  </si>
  <si>
    <t>ЛАЗИЋ СЛАЂАНА</t>
  </si>
  <si>
    <t>ЂОРЂЕВИЋ МАРИНА</t>
  </si>
  <si>
    <t>ЂОРЂЕВИЋ РАДИЦА</t>
  </si>
  <si>
    <t>ПЕТРОВИЋ ПЕТАР</t>
  </si>
  <si>
    <t>ИСАКОВИЋ ВИКТОР</t>
  </si>
  <si>
    <t>ПИБ:108524907</t>
  </si>
  <si>
    <t>Матични број:17869558</t>
  </si>
  <si>
    <t>БРАНКА КРСМАНОВИЋА 14</t>
  </si>
  <si>
    <t>6,9</t>
  </si>
  <si>
    <t>ОБАВЕЗА БО - ИНВЕСТИЦИОНО ОДРЖАВАЊЕ</t>
  </si>
  <si>
    <t>ПРОВИЗИЈЕ</t>
  </si>
  <si>
    <t>ДУГ ЗА АВГУСТ</t>
  </si>
  <si>
    <t>ДУГ ЗА СЕПТЕМБАР</t>
  </si>
  <si>
    <t>ДУГ ЗА ОКТОБАР</t>
  </si>
  <si>
    <t>ДУГ ЗА НОВЕМБАР</t>
  </si>
  <si>
    <t>ДУГ ЗА ДЕЦЕМБАР</t>
  </si>
  <si>
    <t>ДУГ ЗА ФЕБРУАР</t>
  </si>
  <si>
    <t>ДУГ ЗА МАРТ</t>
  </si>
  <si>
    <t>ДУГ ЗА АПРИЛ</t>
  </si>
  <si>
    <t>ДУГ ЗА МАЈ</t>
  </si>
  <si>
    <t>ДУГ ЗА ЈУН</t>
  </si>
  <si>
    <t>ДУГ ЗА ЈУЛ</t>
  </si>
  <si>
    <t>КОР ЗАЈ ПРОСТОР</t>
  </si>
  <si>
    <t>МИТИЋ ЗОРАН</t>
  </si>
  <si>
    <t>Р.Б.</t>
  </si>
  <si>
    <t>ДУГ</t>
  </si>
  <si>
    <t>АДМ. ТРОШКОВИ</t>
  </si>
  <si>
    <t>ПРОФ. УПРАВНИК</t>
  </si>
  <si>
    <t>ФОНД ТО</t>
  </si>
  <si>
    <t>ФОНД ИО</t>
  </si>
  <si>
    <t>ЈКП ОНА 9,60%</t>
  </si>
  <si>
    <t>Уплата ЈКП ОНА 1 део</t>
  </si>
  <si>
    <t>Уплата ЈКП ОНА 2 део</t>
  </si>
  <si>
    <t>СЕПТЕМБАР</t>
  </si>
  <si>
    <t>НОВЕМБАР</t>
  </si>
  <si>
    <t>ОБРАДИО:</t>
  </si>
  <si>
    <t>_____________________________</t>
  </si>
  <si>
    <t>ПРОФ УПРАВНИК</t>
  </si>
  <si>
    <t>ПОТРОШЕНО</t>
  </si>
  <si>
    <t>МАРИНКОВИЋ ДРАГАН</t>
  </si>
  <si>
    <t>РАНЧИЋ ДАНИЈЕЛА</t>
  </si>
  <si>
    <t>Тр: 200-3037420101035-66</t>
  </si>
  <si>
    <r>
      <t>ИНВЕСТИЦИОНО ОДРЖАВАЊЕ M</t>
    </r>
    <r>
      <rPr>
        <b/>
        <vertAlign val="superscript"/>
        <sz val="9"/>
        <rFont val="Tahoma"/>
        <family val="2"/>
      </rPr>
      <t>2</t>
    </r>
    <r>
      <rPr>
        <b/>
        <sz val="9"/>
        <rFont val="Tahoma"/>
        <family val="2"/>
      </rPr>
      <t>*6.9 ДИНАРА</t>
    </r>
  </si>
  <si>
    <t>ПРОВИЗИЈА, ЧИШЋЕЊЕ ЗГРАДЕ, ПРОФ УПРАВНИК И ТЕКУЋЕ ОДРЖАВАЊЕ</t>
  </si>
  <si>
    <t>ИНВЕСТИЦИОНО ОДРЖ.-АПРИЛ</t>
  </si>
  <si>
    <t>__________________________</t>
  </si>
  <si>
    <t>ОПУ БОБАН РАДОЈЕВИЋ</t>
  </si>
  <si>
    <t>БРАНКА КРСМАНОВИЋА 16 - 01850</t>
  </si>
  <si>
    <t xml:space="preserve">Т И ФОНД </t>
  </si>
  <si>
    <t>ПРОВИЗИЈЕ БАНКЕ</t>
  </si>
  <si>
    <t xml:space="preserve">ПРОФ. УПРАВНИК </t>
  </si>
  <si>
    <t>18000 НИШ, ГО МЕДИЈАНА</t>
  </si>
  <si>
    <t>БОБАН РАДОЈЕВИЋ</t>
  </si>
  <si>
    <t>ОПУ</t>
  </si>
  <si>
    <t>СТАМБЕНА ЗАЈЕДНИЦА - 00714</t>
  </si>
  <si>
    <t>РАСПОДЕЛА ЗАДУЖЕЊА ЗА МЕСЕЦ ЈАНУАР 2021.</t>
  </si>
  <si>
    <t>СИМИЋ БИЉАНА</t>
  </si>
  <si>
    <t>ЗАЈ. СВЕТЛО, ЛИФТ И ПОДСТАНИЦА</t>
  </si>
  <si>
    <t>УКУПНИ ПРИХОДИ У 2022.</t>
  </si>
  <si>
    <t>УКУПНИ РАСХОДИ У 2022.</t>
  </si>
  <si>
    <t>СЗ БРАНКА КРСАМАНОВИЋА 16 - ЗАЈЕДНИЧКИ ТРОШКОВИ ЗА МЕСЕЦ ЈАНУАР 2022.</t>
  </si>
  <si>
    <t>РАСПОДЕЛА ЗАДУЖЕЊА ЗА МЕСЕЦ ЈАНУАР 2022.</t>
  </si>
  <si>
    <t>25.02.2022.</t>
  </si>
  <si>
    <t>СЗ БРАНКА КРСМАНОВИЋА 16 НИШ, ГО МЕДИЈАНА - ЗАВРШНИ РАЧУН ЗА 2022. ГОДИНУ</t>
  </si>
  <si>
    <t>СЗ БРАНКА КРСАМАНОВИЋА 16 - ЗАЈЕДНИЧКИ ТРОШКОВИ ЗА МЕСЕЦ ФЕБРУАР 2022.</t>
  </si>
  <si>
    <t>РАСПОДЕЛА ЗАДУЖЕЊА ЗА МЕСЕЦ ФЕБРУАР 2022.</t>
  </si>
  <si>
    <t>25.03.2022.</t>
  </si>
  <si>
    <t>СЗ БРАНКА КРСАМАНОВИЋА 16 - ЗАЈЕДНИЧКИ ТРОШКОВИ ЗА МЕСЕЦ МАРТ 2022.</t>
  </si>
  <si>
    <t>РАСПОДЕЛА ЗАДУЖЕЊА ЗА МЕСЕЦ МАРТ 2022.</t>
  </si>
  <si>
    <t>25.04.2022.</t>
  </si>
  <si>
    <t>СЗ БРАНКА КРСАМАНОВИЋА 16 - ЗАЈЕДНИЧКИ ТРОШКОВИ ЗА МЕСЕЦ АПРИЛ 2022.</t>
  </si>
  <si>
    <t>РАСПОДЕЛА ЗАДУЖЕЊА ЗА МЕСЕЦ АПРИЛ 2022.</t>
  </si>
  <si>
    <t>25.05.2022.</t>
  </si>
  <si>
    <t>СЗ БРАНКА КРСАМАНОВИЋА 16 - ЗАЈЕДНИЧКИ ТРОШКОВИ ЗА МЕСЕЦ МАЈ 2022.</t>
  </si>
  <si>
    <t>РАСПОДЕЛА ЗАДУЖЕЊА ЗА МЕСЕЦ МАЈ 2022.</t>
  </si>
  <si>
    <t>25.06.2022.</t>
  </si>
  <si>
    <t>СЗ БРАНКА КРСАМАНОВИЋА 16 - ЗАЈЕДНИЧКИ ТРОШКОВИ ЗА МЕСЕЦ ЈУН 2022.</t>
  </si>
  <si>
    <t>РАСПОДЕЛА ЗАДУЖЕЊА ЗА МЕСЕЦ ЈУН 2022.</t>
  </si>
  <si>
    <t>25.07.2022.</t>
  </si>
  <si>
    <t>СЗ БРАНКА КРСАМАНОВИЋА 16 - ЗАЈЕДНИЧКИ ТРОШКОВИ ЗА МЕСЕЦ ЈУЛ 2022.</t>
  </si>
  <si>
    <t>РАСПОДЕЛА ЗАДУЖЕЊА ЗА МЕСЕЦ ЈУЛ 2022.</t>
  </si>
  <si>
    <t>25.08.2022.</t>
  </si>
  <si>
    <t>СЗ БРАНКА КРСАМАНОВИЋА 16 - ЗАЈЕДНИЧКИ ТРОШКОВИ ЗА МЕСЕЦ АВГУСТ 2022.</t>
  </si>
  <si>
    <t>РАСПОДЕЛА ЗАДУЖЕЊА ЗА МЕСЕЦ АВГУСТ 2022.</t>
  </si>
  <si>
    <t>25.09.2022.</t>
  </si>
  <si>
    <t>СЗ БРАНКА КРСАМАНОВИЋА 16 - ЗАЈЕДНИЧКИ ТРОШКОВИ ЗА МЕСЕЦ СЕПТЕМБАР 2022.</t>
  </si>
  <si>
    <t>РАСПОДЕЛА ЗАДУЖЕЊА ЗА МЕСЕЦ СЕПТЕМБАР 2022.</t>
  </si>
  <si>
    <t>25.10.2022.</t>
  </si>
  <si>
    <t>СЗ БРАНКА КРСАМАНОВИЋА 16 - ЗАЈЕДНИЧКИ ТРОШКОВИ ЗА МЕСЕЦ ОКТОБАР 2022.</t>
  </si>
  <si>
    <t>РАСПОДЕЛА ЗАДУЖЕЊА ЗА МЕСЕЦ ОКТОБАР 2022.</t>
  </si>
  <si>
    <t>25.11.2022.</t>
  </si>
  <si>
    <t>СЗ БРАНКА КРСАМАНОВИЋА 16 - ЗАЈЕДНИЧКИ ТРОШКОВИ ЗА МЕСЕЦ НОВЕМБАР 2022.</t>
  </si>
  <si>
    <t>РАСПОДЕЛА ЗАДУЖЕЊА ЗА МЕСЕЦ НОВЕМБАР 2022.</t>
  </si>
  <si>
    <t>25.12.2022.</t>
  </si>
  <si>
    <t>СЗ БРАНКА КРСАМАНОВИЋА 16 - ЗАЈЕДНИЧКИ ТРОШКОВИ ЗА МЕСЕЦ ДЕЦЕМБАР 2022.</t>
  </si>
  <si>
    <t>РАСПОДЕЛА ЗАДУЖЕЊА ЗА МЕСЕЦ ДЕЦЕМБАР 2022.</t>
  </si>
  <si>
    <t>25.01.2023.</t>
  </si>
  <si>
    <t>РАСПОДЕЛА ПОТРОШЕНЕ ЕЛЕКТРИЧНЕ ЕНЕРГИЈЕ ЗА ПОДСТАНИЦУ - 2022. ГОДИНА</t>
  </si>
  <si>
    <t>Разлика       10-(12+13)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</si>
</sst>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0.0000"/>
    <numFmt numFmtId="190" formatCode="0;[Red]0"/>
    <numFmt numFmtId="191" formatCode="[$-409]dddd\,\ mmmm\ dd\,\ yyyy"/>
    <numFmt numFmtId="192" formatCode="00000"/>
    <numFmt numFmtId="193" formatCode="0_);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2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ahoma"/>
      <family val="2"/>
    </font>
    <font>
      <b/>
      <sz val="16"/>
      <color indexed="8"/>
      <name val="Calibri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ahoma"/>
      <family val="2"/>
    </font>
    <font>
      <b/>
      <sz val="16"/>
      <color theme="1"/>
      <name val="Calibri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 shrinkToFit="1"/>
    </xf>
    <xf numFmtId="2" fontId="10" fillId="34" borderId="11" xfId="0" applyNumberFormat="1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wrapText="1"/>
    </xf>
    <xf numFmtId="188" fontId="10" fillId="34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2" fontId="6" fillId="34" borderId="11" xfId="0" applyNumberFormat="1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8" fontId="11" fillId="0" borderId="0" xfId="0" applyNumberFormat="1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9" fillId="34" borderId="15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1" fontId="10" fillId="0" borderId="12" xfId="0" applyNumberFormat="1" applyFont="1" applyBorder="1" applyAlignment="1">
      <alignment vertical="center"/>
    </xf>
    <xf numFmtId="1" fontId="10" fillId="34" borderId="12" xfId="0" applyNumberFormat="1" applyFont="1" applyFill="1" applyBorder="1" applyAlignment="1">
      <alignment vertical="center" wrapText="1" shrinkToFit="1"/>
    </xf>
    <xf numFmtId="1" fontId="6" fillId="0" borderId="12" xfId="0" applyNumberFormat="1" applyFont="1" applyBorder="1" applyAlignment="1">
      <alignment vertical="center"/>
    </xf>
    <xf numFmtId="1" fontId="10" fillId="0" borderId="14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53" applyFont="1" applyBorder="1" applyAlignment="1" applyProtection="1">
      <alignment vertical="center"/>
      <protection/>
    </xf>
    <xf numFmtId="1" fontId="7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" fontId="6" fillId="34" borderId="0" xfId="0" applyNumberFormat="1" applyFont="1" applyFill="1" applyBorder="1" applyAlignment="1">
      <alignment horizontal="right" vertical="center"/>
    </xf>
    <xf numFmtId="0" fontId="64" fillId="0" borderId="0" xfId="0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17" fillId="0" borderId="20" xfId="0" applyNumberFormat="1" applyFont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center" vertical="center" wrapText="1"/>
    </xf>
    <xf numFmtId="1" fontId="17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7" fillId="34" borderId="24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3" fillId="0" borderId="0" xfId="53" applyFont="1" applyBorder="1" applyAlignment="1" applyProtection="1">
      <alignment horizontal="center" vertical="center"/>
      <protection/>
    </xf>
    <xf numFmtId="0" fontId="17" fillId="0" borderId="12" xfId="0" applyFont="1" applyBorder="1" applyAlignment="1">
      <alignment horizontal="center" wrapText="1"/>
    </xf>
    <xf numFmtId="1" fontId="10" fillId="34" borderId="12" xfId="0" applyNumberFormat="1" applyFont="1" applyFill="1" applyBorder="1" applyAlignment="1">
      <alignment horizontal="center" vertical="center" wrapText="1" shrinkToFit="1"/>
    </xf>
    <xf numFmtId="0" fontId="65" fillId="0" borderId="0" xfId="0" applyFont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" fontId="66" fillId="0" borderId="11" xfId="0" applyNumberFormat="1" applyFont="1" applyBorder="1" applyAlignment="1">
      <alignment horizontal="center" vertical="center"/>
    </xf>
    <xf numFmtId="1" fontId="66" fillId="0" borderId="11" xfId="0" applyNumberFormat="1" applyFont="1" applyBorder="1" applyAlignment="1">
      <alignment horizontal="right" vertical="center"/>
    </xf>
    <xf numFmtId="0" fontId="6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right" vertical="center"/>
    </xf>
    <xf numFmtId="1" fontId="66" fillId="0" borderId="0" xfId="0" applyNumberFormat="1" applyFont="1" applyFill="1" applyBorder="1" applyAlignment="1">
      <alignment horizontal="right" vertical="center"/>
    </xf>
    <xf numFmtId="1" fontId="66" fillId="0" borderId="0" xfId="0" applyNumberFormat="1" applyFont="1" applyBorder="1" applyAlignment="1">
      <alignment horizontal="right" vertical="center"/>
    </xf>
    <xf numFmtId="1" fontId="66" fillId="0" borderId="0" xfId="0" applyNumberFormat="1" applyFont="1" applyBorder="1" applyAlignment="1">
      <alignment/>
    </xf>
    <xf numFmtId="0" fontId="67" fillId="0" borderId="0" xfId="0" applyFont="1" applyAlignment="1">
      <alignment horizontal="center" vertical="center"/>
    </xf>
    <xf numFmtId="0" fontId="67" fillId="0" borderId="25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3" fillId="0" borderId="26" xfId="53" applyFont="1" applyBorder="1" applyAlignment="1" applyProtection="1">
      <alignment horizontal="center" vertical="center"/>
      <protection/>
    </xf>
    <xf numFmtId="0" fontId="13" fillId="0" borderId="27" xfId="53" applyFont="1" applyBorder="1" applyAlignment="1" applyProtection="1">
      <alignment horizontal="center" vertical="center"/>
      <protection/>
    </xf>
    <xf numFmtId="0" fontId="64" fillId="0" borderId="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1" fontId="68" fillId="0" borderId="11" xfId="0" applyNumberFormat="1" applyFont="1" applyBorder="1" applyAlignment="1">
      <alignment horizontal="right" vertical="center"/>
    </xf>
    <xf numFmtId="1" fontId="68" fillId="0" borderId="11" xfId="0" applyNumberFormat="1" applyFont="1" applyFill="1" applyBorder="1" applyAlignment="1">
      <alignment horizontal="right" vertical="center"/>
    </xf>
    <xf numFmtId="1" fontId="68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1" fontId="68" fillId="0" borderId="28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right" vertical="center"/>
    </xf>
    <xf numFmtId="1" fontId="6" fillId="34" borderId="23" xfId="0" applyNumberFormat="1" applyFont="1" applyFill="1" applyBorder="1" applyAlignment="1">
      <alignment horizontal="center" vertical="center"/>
    </xf>
    <xf numFmtId="1" fontId="6" fillId="34" borderId="23" xfId="0" applyNumberFormat="1" applyFont="1" applyFill="1" applyBorder="1" applyAlignment="1">
      <alignment horizontal="right" vertical="center"/>
    </xf>
    <xf numFmtId="0" fontId="11" fillId="0" borderId="29" xfId="0" applyFont="1" applyBorder="1" applyAlignment="1">
      <alignment/>
    </xf>
    <xf numFmtId="0" fontId="68" fillId="0" borderId="11" xfId="0" applyFont="1" applyFill="1" applyBorder="1" applyAlignment="1">
      <alignment horizontal="center"/>
    </xf>
    <xf numFmtId="0" fontId="68" fillId="0" borderId="11" xfId="0" applyFont="1" applyBorder="1" applyAlignment="1">
      <alignment horizontal="right" vertical="center"/>
    </xf>
    <xf numFmtId="1" fontId="68" fillId="0" borderId="29" xfId="0" applyNumberFormat="1" applyFont="1" applyFill="1" applyBorder="1" applyAlignment="1">
      <alignment horizontal="right" vertical="center"/>
    </xf>
    <xf numFmtId="1" fontId="68" fillId="0" borderId="29" xfId="0" applyNumberFormat="1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right" vertical="center"/>
    </xf>
    <xf numFmtId="1" fontId="10" fillId="0" borderId="29" xfId="0" applyNumberFormat="1" applyFont="1" applyFill="1" applyBorder="1" applyAlignment="1">
      <alignment horizontal="right" vertical="center"/>
    </xf>
    <xf numFmtId="1" fontId="10" fillId="0" borderId="29" xfId="0" applyNumberFormat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 shrinkToFit="1"/>
    </xf>
    <xf numFmtId="0" fontId="70" fillId="34" borderId="10" xfId="0" applyFont="1" applyFill="1" applyBorder="1" applyAlignment="1">
      <alignment horizontal="center" vertical="center"/>
    </xf>
    <xf numFmtId="1" fontId="70" fillId="34" borderId="11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31" xfId="53" applyFont="1" applyBorder="1" applyAlignment="1" applyProtection="1">
      <alignment horizontal="center" vertical="center"/>
      <protection/>
    </xf>
    <xf numFmtId="0" fontId="13" fillId="0" borderId="32" xfId="53" applyFont="1" applyBorder="1" applyAlignment="1" applyProtection="1">
      <alignment horizontal="center" vertical="center"/>
      <protection/>
    </xf>
    <xf numFmtId="0" fontId="13" fillId="0" borderId="33" xfId="53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7" fillId="0" borderId="42" xfId="0" applyNumberFormat="1" applyFont="1" applyBorder="1" applyAlignment="1">
      <alignment horizontal="center" vertical="center" wrapText="1"/>
    </xf>
    <xf numFmtId="1" fontId="17" fillId="0" borderId="4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1" fontId="17" fillId="0" borderId="44" xfId="0" applyNumberFormat="1" applyFont="1" applyBorder="1" applyAlignment="1">
      <alignment horizontal="center" vertical="center" wrapText="1"/>
    </xf>
    <xf numFmtId="1" fontId="17" fillId="0" borderId="4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1" fontId="17" fillId="0" borderId="31" xfId="0" applyNumberFormat="1" applyFont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/>
    </xf>
    <xf numFmtId="1" fontId="68" fillId="0" borderId="13" xfId="0" applyNumberFormat="1" applyFont="1" applyBorder="1" applyAlignment="1">
      <alignment horizontal="center" vertical="center"/>
    </xf>
    <xf numFmtId="1" fontId="68" fillId="0" borderId="1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10.xml" /><Relationship Id="rId5" Type="http://schemas.openxmlformats.org/officeDocument/2006/relationships/vmlDrawing" Target="../drawings/vmlDrawing10.vm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Relationship Id="rId6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12.xml" /><Relationship Id="rId5" Type="http://schemas.openxmlformats.org/officeDocument/2006/relationships/vmlDrawing" Target="../drawings/vmlDrawing12.vm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4.xml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6.xml" /><Relationship Id="rId5" Type="http://schemas.openxmlformats.org/officeDocument/2006/relationships/vmlDrawing" Target="../drawings/vmlDrawing6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adojevicboban@gmail.com" TargetMode="External" /><Relationship Id="rId2" Type="http://schemas.openxmlformats.org/officeDocument/2006/relationships/hyperlink" Target="mailto:radojevicboban@gmail.com" TargetMode="External" /><Relationship Id="rId3" Type="http://schemas.openxmlformats.org/officeDocument/2006/relationships/hyperlink" Target="mailto:radojevicboban@gmail.com" TargetMode="External" /><Relationship Id="rId4" Type="http://schemas.openxmlformats.org/officeDocument/2006/relationships/comments" Target="../comments9.xml" /><Relationship Id="rId5" Type="http://schemas.openxmlformats.org/officeDocument/2006/relationships/vmlDrawing" Target="../drawings/vmlDrawing9.v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7"/>
  <sheetViews>
    <sheetView zoomScale="90" zoomScaleNormal="90" zoomScalePageLayoutView="0" workbookViewId="0" topLeftCell="A13">
      <selection activeCell="C29" sqref="C29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29.57421875" style="0" customWidth="1"/>
    <col min="4" max="4" width="10.8515625" style="0" customWidth="1"/>
    <col min="5" max="5" width="10.57421875" style="0" customWidth="1"/>
    <col min="6" max="6" width="8.7109375" style="1" customWidth="1"/>
    <col min="7" max="7" width="7.7109375" style="1" customWidth="1"/>
    <col min="8" max="8" width="8.57421875" style="1" customWidth="1"/>
    <col min="9" max="11" width="8.7109375" style="1" customWidth="1"/>
    <col min="12" max="12" width="10.421875" style="1" customWidth="1"/>
    <col min="13" max="13" width="10.140625" style="1" customWidth="1"/>
    <col min="14" max="14" width="10.8515625" style="1" customWidth="1"/>
    <col min="15" max="15" width="9.00390625" style="2" customWidth="1"/>
    <col min="16" max="16" width="9.57421875" style="1" customWidth="1"/>
    <col min="17" max="17" width="12.7109375" style="1" customWidth="1"/>
  </cols>
  <sheetData>
    <row r="1" ht="12.75"/>
    <row r="2" spans="2:17" ht="21" customHeight="1">
      <c r="B2" s="147" t="s">
        <v>187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151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8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5">
        <v>77.5</v>
      </c>
      <c r="E4" s="6">
        <v>1</v>
      </c>
      <c r="F4" s="7">
        <f>$E$80/SUM($E$4:$E$75)*1</f>
        <v>84.8581560283688</v>
      </c>
      <c r="G4" s="7">
        <f>E81/B75</f>
        <v>8.125</v>
      </c>
      <c r="H4" s="7">
        <v>150</v>
      </c>
      <c r="I4" s="7">
        <v>200</v>
      </c>
      <c r="J4" s="7">
        <v>320</v>
      </c>
      <c r="K4" s="7">
        <f>SUM(D4*6.9)</f>
        <v>534.75</v>
      </c>
      <c r="L4" s="7">
        <f>SUM(F4:K4)</f>
        <v>1297.7331560283687</v>
      </c>
      <c r="M4" s="7">
        <f>SUM(L4*1.096)</f>
        <v>1422.3155390070922</v>
      </c>
      <c r="N4" s="8"/>
      <c r="O4" s="8">
        <f>SUM(M4:N4)</f>
        <v>1422.3155390070922</v>
      </c>
      <c r="P4" s="8"/>
      <c r="Q4" s="8">
        <f>SUM(P4-O4)</f>
        <v>-1422.3155390070922</v>
      </c>
    </row>
    <row r="5" spans="2:17" ht="17.25" customHeight="1">
      <c r="B5" s="18">
        <v>2</v>
      </c>
      <c r="C5" s="70" t="s">
        <v>65</v>
      </c>
      <c r="D5" s="5">
        <v>69.27</v>
      </c>
      <c r="E5" s="6">
        <v>3</v>
      </c>
      <c r="F5" s="7">
        <f>$E$80/SUM($E$4:$E$75)*3</f>
        <v>254.5744680851064</v>
      </c>
      <c r="G5" s="7">
        <f>E81/B75</f>
        <v>8.125</v>
      </c>
      <c r="H5" s="7">
        <v>150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1410.6624680851064</v>
      </c>
      <c r="M5" s="7">
        <f aca="true" t="shared" si="2" ref="M5:M68">SUM(L5*1.096)</f>
        <v>1546.0860650212767</v>
      </c>
      <c r="N5" s="8">
        <v>150</v>
      </c>
      <c r="O5" s="8">
        <f aca="true" t="shared" si="3" ref="O5:O68">SUM(M5:N5)</f>
        <v>1696.0860650212767</v>
      </c>
      <c r="P5" s="8"/>
      <c r="Q5" s="8">
        <f aca="true" t="shared" si="4" ref="Q5:Q68">SUM(P5-O5)</f>
        <v>-1696.0860650212767</v>
      </c>
    </row>
    <row r="6" spans="2:17" ht="17.25" customHeight="1">
      <c r="B6" s="18">
        <v>3</v>
      </c>
      <c r="C6" s="70" t="s">
        <v>131</v>
      </c>
      <c r="D6" s="5">
        <v>50.4</v>
      </c>
      <c r="E6" s="6">
        <v>1</v>
      </c>
      <c r="F6" s="7">
        <f>$E$80/SUM($E$4:$E$75)*1</f>
        <v>84.8581560283688</v>
      </c>
      <c r="G6" s="7">
        <f>E81/B75</f>
        <v>8.125</v>
      </c>
      <c r="H6" s="7">
        <v>150</v>
      </c>
      <c r="I6" s="7">
        <v>200</v>
      </c>
      <c r="J6" s="7">
        <v>320</v>
      </c>
      <c r="K6" s="7">
        <f t="shared" si="0"/>
        <v>347.76</v>
      </c>
      <c r="L6" s="7">
        <f t="shared" si="1"/>
        <v>1110.7431560283687</v>
      </c>
      <c r="M6" s="7">
        <f t="shared" si="2"/>
        <v>1217.3744990070923</v>
      </c>
      <c r="N6" s="8"/>
      <c r="O6" s="8">
        <f t="shared" si="3"/>
        <v>1217.3744990070923</v>
      </c>
      <c r="P6" s="8"/>
      <c r="Q6" s="8">
        <f t="shared" si="4"/>
        <v>-1217.3744990070923</v>
      </c>
    </row>
    <row r="7" spans="2:17" ht="17.25" customHeight="1">
      <c r="B7" s="18">
        <v>4</v>
      </c>
      <c r="C7" s="70" t="s">
        <v>66</v>
      </c>
      <c r="D7" s="5">
        <v>28.17</v>
      </c>
      <c r="E7" s="6">
        <v>2</v>
      </c>
      <c r="F7" s="7">
        <f>$E$80/SUM($E$4:$E$75)*2</f>
        <v>169.7163120567376</v>
      </c>
      <c r="G7" s="7">
        <f>E81/B75</f>
        <v>8.125</v>
      </c>
      <c r="H7" s="7">
        <v>150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1042.2143120567375</v>
      </c>
      <c r="M7" s="7">
        <f t="shared" si="2"/>
        <v>1142.2668860141844</v>
      </c>
      <c r="N7" s="8"/>
      <c r="O7" s="8">
        <f t="shared" si="3"/>
        <v>1142.2668860141844</v>
      </c>
      <c r="P7" s="8"/>
      <c r="Q7" s="8">
        <f t="shared" si="4"/>
        <v>-1142.2668860141844</v>
      </c>
    </row>
    <row r="8" spans="2:17" ht="17.25" customHeight="1">
      <c r="B8" s="18">
        <v>5</v>
      </c>
      <c r="C8" s="70" t="s">
        <v>67</v>
      </c>
      <c r="D8" s="5">
        <v>50.96</v>
      </c>
      <c r="E8" s="6">
        <v>2</v>
      </c>
      <c r="F8" s="7">
        <f>$E$80/SUM($E$4:$E$75)*2</f>
        <v>169.7163120567376</v>
      </c>
      <c r="G8" s="7">
        <f>E81/B75</f>
        <v>8.125</v>
      </c>
      <c r="H8" s="7">
        <v>150</v>
      </c>
      <c r="I8" s="7">
        <v>200</v>
      </c>
      <c r="J8" s="7">
        <v>320</v>
      </c>
      <c r="K8" s="7">
        <f t="shared" si="0"/>
        <v>351.624</v>
      </c>
      <c r="L8" s="7">
        <f t="shared" si="1"/>
        <v>1199.4653120567377</v>
      </c>
      <c r="M8" s="7">
        <f t="shared" si="2"/>
        <v>1314.6139820141846</v>
      </c>
      <c r="N8" s="8"/>
      <c r="O8" s="8">
        <f t="shared" si="3"/>
        <v>1314.6139820141846</v>
      </c>
      <c r="P8" s="8"/>
      <c r="Q8" s="8">
        <f t="shared" si="4"/>
        <v>-1314.6139820141846</v>
      </c>
    </row>
    <row r="9" spans="2:17" ht="17.25" customHeight="1">
      <c r="B9" s="18">
        <v>6</v>
      </c>
      <c r="C9" s="70" t="s">
        <v>166</v>
      </c>
      <c r="D9" s="5">
        <v>77.5</v>
      </c>
      <c r="E9" s="6">
        <v>1</v>
      </c>
      <c r="F9" s="7">
        <f>$E$80/SUM($E$4:$E$75)*1</f>
        <v>84.8581560283688</v>
      </c>
      <c r="G9" s="7">
        <f>E81/B75</f>
        <v>8.125</v>
      </c>
      <c r="H9" s="7">
        <v>150</v>
      </c>
      <c r="I9" s="7">
        <v>200</v>
      </c>
      <c r="J9" s="7">
        <v>320</v>
      </c>
      <c r="K9" s="7">
        <f t="shared" si="0"/>
        <v>534.75</v>
      </c>
      <c r="L9" s="7">
        <f t="shared" si="1"/>
        <v>1297.7331560283687</v>
      </c>
      <c r="M9" s="7">
        <f t="shared" si="2"/>
        <v>1422.3155390070922</v>
      </c>
      <c r="N9" s="8"/>
      <c r="O9" s="8">
        <f t="shared" si="3"/>
        <v>1422.3155390070922</v>
      </c>
      <c r="P9" s="8"/>
      <c r="Q9" s="8">
        <f t="shared" si="4"/>
        <v>-1422.3155390070922</v>
      </c>
    </row>
    <row r="10" spans="2:17" ht="17.25" customHeight="1">
      <c r="B10" s="18">
        <v>7</v>
      </c>
      <c r="C10" s="70" t="s">
        <v>68</v>
      </c>
      <c r="D10" s="5">
        <v>69.27</v>
      </c>
      <c r="E10" s="6">
        <v>4</v>
      </c>
      <c r="F10" s="7">
        <f>$E$80/SUM($E$4:$E$75)*4</f>
        <v>339.4326241134752</v>
      </c>
      <c r="G10" s="7">
        <f>E81/B75</f>
        <v>8.125</v>
      </c>
      <c r="H10" s="7">
        <v>150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1495.5206241134752</v>
      </c>
      <c r="M10" s="7">
        <f t="shared" si="2"/>
        <v>1639.090604028369</v>
      </c>
      <c r="N10" s="8"/>
      <c r="O10" s="8">
        <f t="shared" si="3"/>
        <v>1639.090604028369</v>
      </c>
      <c r="P10" s="8"/>
      <c r="Q10" s="8">
        <f t="shared" si="4"/>
        <v>-1639.090604028369</v>
      </c>
    </row>
    <row r="11" spans="2:17" ht="17.25" customHeight="1">
      <c r="B11" s="18">
        <v>8</v>
      </c>
      <c r="C11" s="70" t="s">
        <v>69</v>
      </c>
      <c r="D11" s="5">
        <v>50.4</v>
      </c>
      <c r="E11" s="6">
        <v>1</v>
      </c>
      <c r="F11" s="7">
        <f>$E$80/SUM($E$4:$E$75)*1</f>
        <v>84.8581560283688</v>
      </c>
      <c r="G11" s="7">
        <f>E81/B75</f>
        <v>8.125</v>
      </c>
      <c r="H11" s="7">
        <v>150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1110.7431560283687</v>
      </c>
      <c r="M11" s="7">
        <f t="shared" si="2"/>
        <v>1217.3744990070923</v>
      </c>
      <c r="N11" s="8"/>
      <c r="O11" s="8">
        <f t="shared" si="3"/>
        <v>1217.3744990070923</v>
      </c>
      <c r="P11" s="8"/>
      <c r="Q11" s="8">
        <f t="shared" si="4"/>
        <v>-1217.3744990070923</v>
      </c>
    </row>
    <row r="12" spans="2:17" ht="17.25" customHeight="1">
      <c r="B12" s="18">
        <v>9</v>
      </c>
      <c r="C12" s="70" t="s">
        <v>70</v>
      </c>
      <c r="D12" s="5">
        <v>28.17</v>
      </c>
      <c r="E12" s="6">
        <v>1</v>
      </c>
      <c r="F12" s="7">
        <f>$E$80/SUM($E$4:$E$75)*1</f>
        <v>84.8581560283688</v>
      </c>
      <c r="G12" s="7">
        <f>E81/B75</f>
        <v>8.125</v>
      </c>
      <c r="H12" s="7">
        <v>150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957.3561560283688</v>
      </c>
      <c r="M12" s="7">
        <f t="shared" si="2"/>
        <v>1049.2623470070923</v>
      </c>
      <c r="N12" s="8"/>
      <c r="O12" s="8">
        <f t="shared" si="3"/>
        <v>1049.2623470070923</v>
      </c>
      <c r="P12" s="8"/>
      <c r="Q12" s="8">
        <f t="shared" si="4"/>
        <v>-1049.2623470070923</v>
      </c>
    </row>
    <row r="13" spans="2:17" ht="17.25" customHeight="1">
      <c r="B13" s="18">
        <v>10</v>
      </c>
      <c r="C13" s="70" t="s">
        <v>71</v>
      </c>
      <c r="D13" s="5">
        <v>50.96</v>
      </c>
      <c r="E13" s="6">
        <v>4</v>
      </c>
      <c r="F13" s="7">
        <f>$E$80/SUM($E$4:$E$75)*4</f>
        <v>339.4326241134752</v>
      </c>
      <c r="G13" s="7">
        <f>E81/B75</f>
        <v>8.125</v>
      </c>
      <c r="H13" s="7">
        <v>150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1369.1816241134752</v>
      </c>
      <c r="M13" s="7">
        <f t="shared" si="2"/>
        <v>1500.6230600283689</v>
      </c>
      <c r="N13" s="8"/>
      <c r="O13" s="8">
        <f t="shared" si="3"/>
        <v>1500.6230600283689</v>
      </c>
      <c r="P13" s="8"/>
      <c r="Q13" s="8">
        <f t="shared" si="4"/>
        <v>-1500.6230600283689</v>
      </c>
    </row>
    <row r="14" spans="2:17" ht="17.25" customHeight="1">
      <c r="B14" s="18">
        <v>11</v>
      </c>
      <c r="C14" s="70" t="s">
        <v>72</v>
      </c>
      <c r="D14" s="5">
        <v>77.5</v>
      </c>
      <c r="E14" s="6">
        <v>2</v>
      </c>
      <c r="F14" s="7">
        <f>$E$80/SUM($E$4:$E$75)*2</f>
        <v>169.7163120567376</v>
      </c>
      <c r="G14" s="7">
        <f>E81/B75</f>
        <v>8.125</v>
      </c>
      <c r="H14" s="7">
        <v>150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1382.5913120567375</v>
      </c>
      <c r="M14" s="7">
        <f t="shared" si="2"/>
        <v>1515.3200780141844</v>
      </c>
      <c r="N14" s="8">
        <v>150</v>
      </c>
      <c r="O14" s="8">
        <f t="shared" si="3"/>
        <v>1665.3200780141844</v>
      </c>
      <c r="P14" s="8"/>
      <c r="Q14" s="8">
        <f t="shared" si="4"/>
        <v>-1665.3200780141844</v>
      </c>
    </row>
    <row r="15" spans="2:17" ht="17.25" customHeight="1">
      <c r="B15" s="18">
        <v>12</v>
      </c>
      <c r="C15" s="70" t="s">
        <v>73</v>
      </c>
      <c r="D15" s="5">
        <v>69.27</v>
      </c>
      <c r="E15" s="6">
        <v>2</v>
      </c>
      <c r="F15" s="7">
        <f>$E$80/SUM($E$4:$E$75)*2</f>
        <v>169.7163120567376</v>
      </c>
      <c r="G15" s="7">
        <f>E81/B75</f>
        <v>8.125</v>
      </c>
      <c r="H15" s="7">
        <v>150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1325.8043120567377</v>
      </c>
      <c r="M15" s="7">
        <f t="shared" si="2"/>
        <v>1453.0815260141846</v>
      </c>
      <c r="N15" s="8"/>
      <c r="O15" s="8">
        <f t="shared" si="3"/>
        <v>1453.0815260141846</v>
      </c>
      <c r="P15" s="8"/>
      <c r="Q15" s="8">
        <f t="shared" si="4"/>
        <v>-1453.0815260141846</v>
      </c>
    </row>
    <row r="16" spans="2:17" ht="17.25" customHeight="1">
      <c r="B16" s="18">
        <v>13</v>
      </c>
      <c r="C16" s="70" t="s">
        <v>167</v>
      </c>
      <c r="D16" s="5">
        <v>50.4</v>
      </c>
      <c r="E16" s="6">
        <v>1</v>
      </c>
      <c r="F16" s="7">
        <f>$E$80/SUM($E$4:$E$75)*1</f>
        <v>84.8581560283688</v>
      </c>
      <c r="G16" s="7">
        <f>E81/B75</f>
        <v>8.125</v>
      </c>
      <c r="H16" s="7">
        <v>150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1110.7431560283687</v>
      </c>
      <c r="M16" s="7">
        <f t="shared" si="2"/>
        <v>1217.3744990070923</v>
      </c>
      <c r="N16" s="8"/>
      <c r="O16" s="8">
        <f t="shared" si="3"/>
        <v>1217.3744990070923</v>
      </c>
      <c r="P16" s="8"/>
      <c r="Q16" s="8">
        <f t="shared" si="4"/>
        <v>-1217.3744990070923</v>
      </c>
    </row>
    <row r="17" spans="2:17" ht="17.25" customHeight="1">
      <c r="B17" s="18">
        <v>14</v>
      </c>
      <c r="C17" s="70" t="s">
        <v>74</v>
      </c>
      <c r="D17" s="5">
        <v>28.17</v>
      </c>
      <c r="E17" s="6">
        <v>1</v>
      </c>
      <c r="F17" s="7">
        <f>$E$80/SUM($E$4:$E$75)*1</f>
        <v>84.8581560283688</v>
      </c>
      <c r="G17" s="7">
        <f>E81/B75</f>
        <v>8.125</v>
      </c>
      <c r="H17" s="7">
        <v>150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957.3561560283688</v>
      </c>
      <c r="M17" s="7">
        <f t="shared" si="2"/>
        <v>1049.2623470070923</v>
      </c>
      <c r="N17" s="8"/>
      <c r="O17" s="8">
        <f t="shared" si="3"/>
        <v>1049.2623470070923</v>
      </c>
      <c r="P17" s="8"/>
      <c r="Q17" s="8">
        <f t="shared" si="4"/>
        <v>-1049.2623470070923</v>
      </c>
    </row>
    <row r="18" spans="2:17" ht="17.25" customHeight="1">
      <c r="B18" s="18">
        <v>15</v>
      </c>
      <c r="C18" s="70" t="s">
        <v>75</v>
      </c>
      <c r="D18" s="5">
        <v>50.96</v>
      </c>
      <c r="E18" s="6">
        <v>3</v>
      </c>
      <c r="F18" s="7">
        <f>$E$80/SUM($E$4:$E$75)*3</f>
        <v>254.5744680851064</v>
      </c>
      <c r="G18" s="7">
        <f>E81/B75</f>
        <v>8.125</v>
      </c>
      <c r="H18" s="7">
        <v>150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1284.3234680851065</v>
      </c>
      <c r="M18" s="7">
        <f t="shared" si="2"/>
        <v>1407.6185210212768</v>
      </c>
      <c r="N18" s="8"/>
      <c r="O18" s="8">
        <f t="shared" si="3"/>
        <v>1407.6185210212768</v>
      </c>
      <c r="P18" s="8"/>
      <c r="Q18" s="8">
        <f t="shared" si="4"/>
        <v>-1407.6185210212768</v>
      </c>
    </row>
    <row r="19" spans="2:17" ht="17.25" customHeight="1">
      <c r="B19" s="18">
        <v>16</v>
      </c>
      <c r="C19" s="70" t="s">
        <v>76</v>
      </c>
      <c r="D19" s="5">
        <v>77.5</v>
      </c>
      <c r="E19" s="6">
        <v>3</v>
      </c>
      <c r="F19" s="7">
        <f>$E$80/SUM($E$4:$E$75)*3</f>
        <v>254.5744680851064</v>
      </c>
      <c r="G19" s="7">
        <f>E81/B75</f>
        <v>8.125</v>
      </c>
      <c r="H19" s="7">
        <v>150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1467.4494680851064</v>
      </c>
      <c r="M19" s="7">
        <f t="shared" si="2"/>
        <v>1608.3246170212767</v>
      </c>
      <c r="N19" s="8"/>
      <c r="O19" s="8">
        <f t="shared" si="3"/>
        <v>1608.3246170212767</v>
      </c>
      <c r="P19" s="8"/>
      <c r="Q19" s="8">
        <f t="shared" si="4"/>
        <v>-1608.3246170212767</v>
      </c>
    </row>
    <row r="20" spans="2:17" ht="17.25" customHeight="1">
      <c r="B20" s="18">
        <v>17</v>
      </c>
      <c r="C20" s="70" t="s">
        <v>77</v>
      </c>
      <c r="D20" s="5">
        <v>69.27</v>
      </c>
      <c r="E20" s="6">
        <v>3</v>
      </c>
      <c r="F20" s="7">
        <f>$E$80/SUM($E$4:$E$75)*3</f>
        <v>254.5744680851064</v>
      </c>
      <c r="G20" s="7">
        <f>E81/B75</f>
        <v>8.125</v>
      </c>
      <c r="H20" s="7">
        <v>150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1410.6624680851064</v>
      </c>
      <c r="M20" s="7">
        <f t="shared" si="2"/>
        <v>1546.0860650212767</v>
      </c>
      <c r="N20" s="8">
        <v>150</v>
      </c>
      <c r="O20" s="8">
        <f t="shared" si="3"/>
        <v>1696.0860650212767</v>
      </c>
      <c r="P20" s="8"/>
      <c r="Q20" s="8">
        <f t="shared" si="4"/>
        <v>-1696.0860650212767</v>
      </c>
    </row>
    <row r="21" spans="2:17" ht="17.25" customHeight="1">
      <c r="B21" s="18">
        <v>18</v>
      </c>
      <c r="C21" s="70" t="s">
        <v>78</v>
      </c>
      <c r="D21" s="5">
        <v>50.4</v>
      </c>
      <c r="E21" s="6">
        <v>3</v>
      </c>
      <c r="F21" s="7">
        <f>$E$80/SUM($E$4:$E$75)*3</f>
        <v>254.5744680851064</v>
      </c>
      <c r="G21" s="7">
        <f>E81/B75</f>
        <v>8.125</v>
      </c>
      <c r="H21" s="7">
        <v>150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1280.4594680851064</v>
      </c>
      <c r="M21" s="7">
        <f t="shared" si="2"/>
        <v>1403.3835770212768</v>
      </c>
      <c r="N21" s="8"/>
      <c r="O21" s="8">
        <f t="shared" si="3"/>
        <v>1403.3835770212768</v>
      </c>
      <c r="P21" s="8"/>
      <c r="Q21" s="8">
        <f t="shared" si="4"/>
        <v>-1403.3835770212768</v>
      </c>
    </row>
    <row r="22" spans="2:17" ht="17.25" customHeight="1">
      <c r="B22" s="18">
        <v>19</v>
      </c>
      <c r="C22" s="70" t="s">
        <v>79</v>
      </c>
      <c r="D22" s="5">
        <v>28.17</v>
      </c>
      <c r="E22" s="6">
        <v>1</v>
      </c>
      <c r="F22" s="7">
        <f>$E$80/SUM($E$4:$E$75)*1</f>
        <v>84.8581560283688</v>
      </c>
      <c r="G22" s="7">
        <f>E81/B75</f>
        <v>8.125</v>
      </c>
      <c r="H22" s="7">
        <v>150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957.3561560283688</v>
      </c>
      <c r="M22" s="7">
        <f t="shared" si="2"/>
        <v>1049.2623470070923</v>
      </c>
      <c r="N22" s="8"/>
      <c r="O22" s="8">
        <f t="shared" si="3"/>
        <v>1049.2623470070923</v>
      </c>
      <c r="P22" s="8"/>
      <c r="Q22" s="8">
        <f t="shared" si="4"/>
        <v>-1049.2623470070923</v>
      </c>
    </row>
    <row r="23" spans="2:17" ht="17.25" customHeight="1">
      <c r="B23" s="18">
        <v>20</v>
      </c>
      <c r="C23" s="70" t="s">
        <v>80</v>
      </c>
      <c r="D23" s="5">
        <v>50.96</v>
      </c>
      <c r="E23" s="6">
        <v>1</v>
      </c>
      <c r="F23" s="7">
        <f>$E$80/SUM($E$4:$E$75)*1</f>
        <v>84.8581560283688</v>
      </c>
      <c r="G23" s="7">
        <f>E81/B75</f>
        <v>8.125</v>
      </c>
      <c r="H23" s="7">
        <v>150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1114.6071560283688</v>
      </c>
      <c r="M23" s="7">
        <f t="shared" si="2"/>
        <v>1221.6094430070923</v>
      </c>
      <c r="N23" s="8"/>
      <c r="O23" s="8">
        <f t="shared" si="3"/>
        <v>1221.6094430070923</v>
      </c>
      <c r="P23" s="8"/>
      <c r="Q23" s="8">
        <f t="shared" si="4"/>
        <v>-1221.6094430070923</v>
      </c>
    </row>
    <row r="24" spans="2:17" ht="17.25" customHeight="1">
      <c r="B24" s="18">
        <v>21</v>
      </c>
      <c r="C24" s="70" t="s">
        <v>81</v>
      </c>
      <c r="D24" s="5">
        <v>77.5</v>
      </c>
      <c r="E24" s="6">
        <v>5</v>
      </c>
      <c r="F24" s="7">
        <f>$E$80/SUM($E$4:$E$75)*5</f>
        <v>424.290780141844</v>
      </c>
      <c r="G24" s="7">
        <f>E81/B75</f>
        <v>8.125</v>
      </c>
      <c r="H24" s="7">
        <v>150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1637.165780141844</v>
      </c>
      <c r="M24" s="7">
        <f t="shared" si="2"/>
        <v>1794.333695035461</v>
      </c>
      <c r="N24" s="8"/>
      <c r="O24" s="8">
        <f t="shared" si="3"/>
        <v>1794.333695035461</v>
      </c>
      <c r="P24" s="8"/>
      <c r="Q24" s="8">
        <f t="shared" si="4"/>
        <v>-1794.333695035461</v>
      </c>
    </row>
    <row r="25" spans="2:17" ht="17.25" customHeight="1">
      <c r="B25" s="18">
        <v>22</v>
      </c>
      <c r="C25" s="70" t="s">
        <v>82</v>
      </c>
      <c r="D25" s="5">
        <v>69.27</v>
      </c>
      <c r="E25" s="6">
        <v>2</v>
      </c>
      <c r="F25" s="7">
        <f>$E$80/SUM($E$4:$E$75)*2</f>
        <v>169.7163120567376</v>
      </c>
      <c r="G25" s="7">
        <f>E81/B75</f>
        <v>8.125</v>
      </c>
      <c r="H25" s="7">
        <v>150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1325.8043120567377</v>
      </c>
      <c r="M25" s="7">
        <f t="shared" si="2"/>
        <v>1453.0815260141846</v>
      </c>
      <c r="N25" s="8"/>
      <c r="O25" s="8">
        <f t="shared" si="3"/>
        <v>1453.0815260141846</v>
      </c>
      <c r="P25" s="8"/>
      <c r="Q25" s="8">
        <f t="shared" si="4"/>
        <v>-1453.0815260141846</v>
      </c>
    </row>
    <row r="26" spans="2:17" ht="17.25" customHeight="1">
      <c r="B26" s="18">
        <v>23</v>
      </c>
      <c r="C26" s="70" t="s">
        <v>83</v>
      </c>
      <c r="D26" s="5">
        <v>50.4</v>
      </c>
      <c r="E26" s="6">
        <v>2</v>
      </c>
      <c r="F26" s="7">
        <f>$E$80/SUM($E$4:$E$75)*2</f>
        <v>169.7163120567376</v>
      </c>
      <c r="G26" s="7">
        <f>E81/B75</f>
        <v>8.125</v>
      </c>
      <c r="H26" s="7">
        <v>150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1195.6013120567377</v>
      </c>
      <c r="M26" s="7">
        <f t="shared" si="2"/>
        <v>1310.3790380141845</v>
      </c>
      <c r="N26" s="8">
        <v>150</v>
      </c>
      <c r="O26" s="8">
        <f t="shared" si="3"/>
        <v>1460.3790380141845</v>
      </c>
      <c r="P26" s="8"/>
      <c r="Q26" s="8">
        <f t="shared" si="4"/>
        <v>-1460.3790380141845</v>
      </c>
    </row>
    <row r="27" spans="2:17" ht="17.25" customHeight="1">
      <c r="B27" s="18">
        <v>24</v>
      </c>
      <c r="C27" s="70" t="s">
        <v>84</v>
      </c>
      <c r="D27" s="5">
        <v>28.17</v>
      </c>
      <c r="E27" s="6">
        <v>2</v>
      </c>
      <c r="F27" s="7">
        <f>$E$80/SUM($E$4:$E$75)*2</f>
        <v>169.7163120567376</v>
      </c>
      <c r="G27" s="7">
        <f>E81/B75</f>
        <v>8.125</v>
      </c>
      <c r="H27" s="7">
        <v>150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1042.2143120567375</v>
      </c>
      <c r="M27" s="7">
        <f t="shared" si="2"/>
        <v>1142.2668860141844</v>
      </c>
      <c r="N27" s="8"/>
      <c r="O27" s="8">
        <f t="shared" si="3"/>
        <v>1142.2668860141844</v>
      </c>
      <c r="P27" s="8"/>
      <c r="Q27" s="8">
        <f t="shared" si="4"/>
        <v>-1142.2668860141844</v>
      </c>
    </row>
    <row r="28" spans="2:17" ht="17.25" customHeight="1">
      <c r="B28" s="18">
        <v>25</v>
      </c>
      <c r="C28" s="70" t="s">
        <v>85</v>
      </c>
      <c r="D28" s="5">
        <v>50.96</v>
      </c>
      <c r="E28" s="6">
        <v>2</v>
      </c>
      <c r="F28" s="7">
        <f>$E$80/SUM($E$4:$E$75)*2</f>
        <v>169.7163120567376</v>
      </c>
      <c r="G28" s="7">
        <f>E81/B75</f>
        <v>8.125</v>
      </c>
      <c r="H28" s="7">
        <v>150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1199.4653120567377</v>
      </c>
      <c r="M28" s="7">
        <f t="shared" si="2"/>
        <v>1314.6139820141846</v>
      </c>
      <c r="N28" s="8"/>
      <c r="O28" s="8">
        <f t="shared" si="3"/>
        <v>1314.6139820141846</v>
      </c>
      <c r="P28" s="8"/>
      <c r="Q28" s="8">
        <f t="shared" si="4"/>
        <v>-1314.6139820141846</v>
      </c>
    </row>
    <row r="29" spans="2:17" ht="17.25" customHeight="1">
      <c r="B29" s="18">
        <v>26</v>
      </c>
      <c r="C29" s="70" t="s">
        <v>183</v>
      </c>
      <c r="D29" s="5">
        <v>77.5</v>
      </c>
      <c r="E29" s="6">
        <v>1</v>
      </c>
      <c r="F29" s="7">
        <f>$E$80/SUM($E$4:$E$75)*1</f>
        <v>84.8581560283688</v>
      </c>
      <c r="G29" s="7">
        <f>E81/B75</f>
        <v>8.125</v>
      </c>
      <c r="H29" s="7">
        <v>150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1297.7331560283687</v>
      </c>
      <c r="M29" s="7">
        <f t="shared" si="2"/>
        <v>1422.3155390070922</v>
      </c>
      <c r="N29" s="8"/>
      <c r="O29" s="8">
        <f t="shared" si="3"/>
        <v>1422.3155390070922</v>
      </c>
      <c r="P29" s="8"/>
      <c r="Q29" s="8">
        <f t="shared" si="4"/>
        <v>-1422.3155390070922</v>
      </c>
    </row>
    <row r="30" spans="2:17" ht="17.25" customHeight="1">
      <c r="B30" s="18">
        <v>27</v>
      </c>
      <c r="C30" s="70" t="s">
        <v>86</v>
      </c>
      <c r="D30" s="5">
        <v>69.27</v>
      </c>
      <c r="E30" s="6">
        <v>3</v>
      </c>
      <c r="F30" s="7">
        <f>$E$80/SUM($E$4:$E$75)*3</f>
        <v>254.5744680851064</v>
      </c>
      <c r="G30" s="7">
        <f>E81/B75</f>
        <v>8.125</v>
      </c>
      <c r="H30" s="7">
        <v>150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1410.6624680851064</v>
      </c>
      <c r="M30" s="7">
        <f t="shared" si="2"/>
        <v>1546.0860650212767</v>
      </c>
      <c r="N30" s="8"/>
      <c r="O30" s="8">
        <f t="shared" si="3"/>
        <v>1546.0860650212767</v>
      </c>
      <c r="P30" s="8"/>
      <c r="Q30" s="8">
        <f t="shared" si="4"/>
        <v>-1546.0860650212767</v>
      </c>
    </row>
    <row r="31" spans="2:17" ht="17.25" customHeight="1">
      <c r="B31" s="18">
        <v>28</v>
      </c>
      <c r="C31" s="70" t="s">
        <v>87</v>
      </c>
      <c r="D31" s="5">
        <v>50.4</v>
      </c>
      <c r="E31" s="6">
        <v>3</v>
      </c>
      <c r="F31" s="7">
        <f>$E$80/SUM($E$4:$E$75)*3</f>
        <v>254.5744680851064</v>
      </c>
      <c r="G31" s="7">
        <f>E81/B75</f>
        <v>8.125</v>
      </c>
      <c r="H31" s="7">
        <v>150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1280.4594680851064</v>
      </c>
      <c r="M31" s="7">
        <f t="shared" si="2"/>
        <v>1403.3835770212768</v>
      </c>
      <c r="N31" s="8">
        <v>150</v>
      </c>
      <c r="O31" s="8">
        <f t="shared" si="3"/>
        <v>1553.3835770212768</v>
      </c>
      <c r="P31" s="8"/>
      <c r="Q31" s="8">
        <f t="shared" si="4"/>
        <v>-1553.3835770212768</v>
      </c>
    </row>
    <row r="32" spans="2:17" ht="17.25" customHeight="1">
      <c r="B32" s="18">
        <v>29</v>
      </c>
      <c r="C32" s="70" t="s">
        <v>88</v>
      </c>
      <c r="D32" s="5">
        <v>28.17</v>
      </c>
      <c r="E32" s="6">
        <v>1</v>
      </c>
      <c r="F32" s="7">
        <f>$E$80/SUM($E$4:$E$75)*1</f>
        <v>84.8581560283688</v>
      </c>
      <c r="G32" s="7">
        <f>E81/B75</f>
        <v>8.125</v>
      </c>
      <c r="H32" s="7">
        <v>150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957.3561560283688</v>
      </c>
      <c r="M32" s="7">
        <f t="shared" si="2"/>
        <v>1049.2623470070923</v>
      </c>
      <c r="N32" s="8"/>
      <c r="O32" s="8">
        <f t="shared" si="3"/>
        <v>1049.2623470070923</v>
      </c>
      <c r="P32" s="8"/>
      <c r="Q32" s="8">
        <f t="shared" si="4"/>
        <v>-1049.2623470070923</v>
      </c>
    </row>
    <row r="33" spans="2:17" ht="17.25" customHeight="1">
      <c r="B33" s="18">
        <v>30</v>
      </c>
      <c r="C33" s="70" t="s">
        <v>89</v>
      </c>
      <c r="D33" s="5">
        <v>50.96</v>
      </c>
      <c r="E33" s="6">
        <v>2</v>
      </c>
      <c r="F33" s="7">
        <f>$E$80/SUM($E$4:$E$75)*2</f>
        <v>169.7163120567376</v>
      </c>
      <c r="G33" s="7">
        <f>E81/B75</f>
        <v>8.125</v>
      </c>
      <c r="H33" s="7">
        <v>150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1199.4653120567377</v>
      </c>
      <c r="M33" s="7">
        <f t="shared" si="2"/>
        <v>1314.6139820141846</v>
      </c>
      <c r="N33" s="8">
        <v>300</v>
      </c>
      <c r="O33" s="8">
        <f t="shared" si="3"/>
        <v>1614.6139820141846</v>
      </c>
      <c r="P33" s="8"/>
      <c r="Q33" s="8">
        <f t="shared" si="4"/>
        <v>-1614.6139820141846</v>
      </c>
    </row>
    <row r="34" spans="2:17" ht="17.25" customHeight="1">
      <c r="B34" s="18">
        <v>31</v>
      </c>
      <c r="C34" s="70" t="s">
        <v>90</v>
      </c>
      <c r="D34" s="5">
        <v>77.5</v>
      </c>
      <c r="E34" s="6">
        <v>2</v>
      </c>
      <c r="F34" s="7">
        <f>$E$80/SUM($E$4:$E$75)*2</f>
        <v>169.7163120567376</v>
      </c>
      <c r="G34" s="7">
        <f>E81/B75</f>
        <v>8.125</v>
      </c>
      <c r="H34" s="7">
        <v>150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1382.5913120567375</v>
      </c>
      <c r="M34" s="7">
        <f t="shared" si="2"/>
        <v>1515.3200780141844</v>
      </c>
      <c r="N34" s="8"/>
      <c r="O34" s="8">
        <f t="shared" si="3"/>
        <v>1515.3200780141844</v>
      </c>
      <c r="P34" s="8"/>
      <c r="Q34" s="8">
        <f t="shared" si="4"/>
        <v>-1515.3200780141844</v>
      </c>
    </row>
    <row r="35" spans="2:17" ht="17.25" customHeight="1">
      <c r="B35" s="18">
        <v>32</v>
      </c>
      <c r="C35" s="70" t="s">
        <v>91</v>
      </c>
      <c r="D35" s="5">
        <v>69.27</v>
      </c>
      <c r="E35" s="6">
        <v>5</v>
      </c>
      <c r="F35" s="7">
        <f>$E$80/SUM($E$4:$E$75)*5</f>
        <v>424.290780141844</v>
      </c>
      <c r="G35" s="7">
        <f>E81/B75</f>
        <v>8.125</v>
      </c>
      <c r="H35" s="7">
        <v>150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1580.378780141844</v>
      </c>
      <c r="M35" s="7">
        <f t="shared" si="2"/>
        <v>1732.095143035461</v>
      </c>
      <c r="N35" s="8"/>
      <c r="O35" s="8">
        <f t="shared" si="3"/>
        <v>1732.095143035461</v>
      </c>
      <c r="P35" s="8"/>
      <c r="Q35" s="8">
        <f t="shared" si="4"/>
        <v>-1732.095143035461</v>
      </c>
    </row>
    <row r="36" spans="2:17" ht="17.25" customHeight="1">
      <c r="B36" s="18">
        <v>33</v>
      </c>
      <c r="C36" s="70" t="s">
        <v>92</v>
      </c>
      <c r="D36" s="5">
        <v>50.4</v>
      </c>
      <c r="E36" s="6">
        <v>2</v>
      </c>
      <c r="F36" s="7">
        <f>$E$80/SUM($E$4:$E$75)*2</f>
        <v>169.7163120567376</v>
      </c>
      <c r="G36" s="7">
        <f>E81/B75</f>
        <v>8.125</v>
      </c>
      <c r="H36" s="7">
        <v>150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1195.6013120567377</v>
      </c>
      <c r="M36" s="7">
        <f t="shared" si="2"/>
        <v>1310.3790380141845</v>
      </c>
      <c r="N36" s="8"/>
      <c r="O36" s="8">
        <f t="shared" si="3"/>
        <v>1310.3790380141845</v>
      </c>
      <c r="P36" s="8"/>
      <c r="Q36" s="8">
        <f t="shared" si="4"/>
        <v>-1310.3790380141845</v>
      </c>
    </row>
    <row r="37" spans="2:17" ht="17.25" customHeight="1">
      <c r="B37" s="18">
        <v>34</v>
      </c>
      <c r="C37" s="70" t="s">
        <v>93</v>
      </c>
      <c r="D37" s="5">
        <v>28.17</v>
      </c>
      <c r="E37" s="6">
        <v>4</v>
      </c>
      <c r="F37" s="7">
        <f>$E$80/SUM($E$4:$E$75)*4</f>
        <v>339.4326241134752</v>
      </c>
      <c r="G37" s="7">
        <f>E81/B75</f>
        <v>8.125</v>
      </c>
      <c r="H37" s="7">
        <v>150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1211.9306241134752</v>
      </c>
      <c r="M37" s="7">
        <f t="shared" si="2"/>
        <v>1328.275964028369</v>
      </c>
      <c r="N37" s="8">
        <v>150</v>
      </c>
      <c r="O37" s="8">
        <f t="shared" si="3"/>
        <v>1478.275964028369</v>
      </c>
      <c r="P37" s="8"/>
      <c r="Q37" s="8">
        <f t="shared" si="4"/>
        <v>-1478.275964028369</v>
      </c>
    </row>
    <row r="38" spans="2:17" ht="17.25" customHeight="1">
      <c r="B38" s="18">
        <v>35</v>
      </c>
      <c r="C38" s="70" t="s">
        <v>94</v>
      </c>
      <c r="D38" s="5">
        <v>50.96</v>
      </c>
      <c r="E38" s="6">
        <v>1</v>
      </c>
      <c r="F38" s="7">
        <f>$E$80/SUM($E$4:$E$75)*1</f>
        <v>84.8581560283688</v>
      </c>
      <c r="G38" s="7">
        <f>E81/B75</f>
        <v>8.125</v>
      </c>
      <c r="H38" s="7">
        <v>150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1114.6071560283688</v>
      </c>
      <c r="M38" s="7">
        <f t="shared" si="2"/>
        <v>1221.6094430070923</v>
      </c>
      <c r="N38" s="8"/>
      <c r="O38" s="8">
        <f t="shared" si="3"/>
        <v>1221.6094430070923</v>
      </c>
      <c r="P38" s="8"/>
      <c r="Q38" s="8">
        <f t="shared" si="4"/>
        <v>-1221.6094430070923</v>
      </c>
    </row>
    <row r="39" spans="2:17" ht="17.25" customHeight="1">
      <c r="B39" s="18">
        <v>36</v>
      </c>
      <c r="C39" s="70" t="s">
        <v>95</v>
      </c>
      <c r="D39" s="5">
        <v>77.5</v>
      </c>
      <c r="E39" s="6">
        <v>2</v>
      </c>
      <c r="F39" s="7">
        <f>$E$80/SUM($E$4:$E$75)*2</f>
        <v>169.7163120567376</v>
      </c>
      <c r="G39" s="7">
        <f>E81/B75</f>
        <v>8.125</v>
      </c>
      <c r="H39" s="7">
        <v>150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1382.5913120567375</v>
      </c>
      <c r="M39" s="7">
        <f t="shared" si="2"/>
        <v>1515.3200780141844</v>
      </c>
      <c r="N39" s="8"/>
      <c r="O39" s="8">
        <f t="shared" si="3"/>
        <v>1515.3200780141844</v>
      </c>
      <c r="P39" s="8"/>
      <c r="Q39" s="8">
        <f t="shared" si="4"/>
        <v>-1515.3200780141844</v>
      </c>
    </row>
    <row r="40" spans="2:17" ht="17.25" customHeight="1">
      <c r="B40" s="18">
        <v>37</v>
      </c>
      <c r="C40" s="70" t="s">
        <v>96</v>
      </c>
      <c r="D40" s="5">
        <v>69.27</v>
      </c>
      <c r="E40" s="6">
        <v>3</v>
      </c>
      <c r="F40" s="7">
        <f>$E$80/SUM($E$4:$E$75)*3</f>
        <v>254.5744680851064</v>
      </c>
      <c r="G40" s="7">
        <f>E81/B75</f>
        <v>8.125</v>
      </c>
      <c r="H40" s="7">
        <v>150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1410.6624680851064</v>
      </c>
      <c r="M40" s="7">
        <f t="shared" si="2"/>
        <v>1546.0860650212767</v>
      </c>
      <c r="N40" s="8"/>
      <c r="O40" s="8">
        <f t="shared" si="3"/>
        <v>1546.0860650212767</v>
      </c>
      <c r="P40" s="8"/>
      <c r="Q40" s="8">
        <f t="shared" si="4"/>
        <v>-1546.0860650212767</v>
      </c>
    </row>
    <row r="41" spans="2:17" ht="17.25" customHeight="1">
      <c r="B41" s="18">
        <v>38</v>
      </c>
      <c r="C41" s="70" t="s">
        <v>97</v>
      </c>
      <c r="D41" s="5">
        <v>50.4</v>
      </c>
      <c r="E41" s="6">
        <v>1</v>
      </c>
      <c r="F41" s="7">
        <f>$E$80/SUM($E$4:$E$75)*1</f>
        <v>84.8581560283688</v>
      </c>
      <c r="G41" s="7">
        <f>E81/B75</f>
        <v>8.125</v>
      </c>
      <c r="H41" s="7">
        <v>150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1110.7431560283687</v>
      </c>
      <c r="M41" s="7">
        <f t="shared" si="2"/>
        <v>1217.3744990070923</v>
      </c>
      <c r="N41" s="8"/>
      <c r="O41" s="8">
        <f t="shared" si="3"/>
        <v>1217.3744990070923</v>
      </c>
      <c r="P41" s="8"/>
      <c r="Q41" s="8">
        <f t="shared" si="4"/>
        <v>-1217.3744990070923</v>
      </c>
    </row>
    <row r="42" spans="2:17" ht="17.25" customHeight="1">
      <c r="B42" s="18">
        <v>39</v>
      </c>
      <c r="C42" s="70" t="s">
        <v>98</v>
      </c>
      <c r="D42" s="5">
        <v>28</v>
      </c>
      <c r="E42" s="6">
        <v>1</v>
      </c>
      <c r="F42" s="7">
        <f>$E$80/SUM($E$4:$E$75)*1</f>
        <v>84.8581560283688</v>
      </c>
      <c r="G42" s="7">
        <f>E81/B75</f>
        <v>8.125</v>
      </c>
      <c r="H42" s="7">
        <v>150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956.1831560283688</v>
      </c>
      <c r="M42" s="7">
        <f t="shared" si="2"/>
        <v>1047.9767390070922</v>
      </c>
      <c r="N42" s="8"/>
      <c r="O42" s="8">
        <f t="shared" si="3"/>
        <v>1047.9767390070922</v>
      </c>
      <c r="P42" s="8"/>
      <c r="Q42" s="8">
        <f t="shared" si="4"/>
        <v>-1047.9767390070922</v>
      </c>
    </row>
    <row r="43" spans="2:17" ht="17.25" customHeight="1">
      <c r="B43" s="18">
        <v>40</v>
      </c>
      <c r="C43" s="71" t="s">
        <v>99</v>
      </c>
      <c r="D43" s="5">
        <v>50.96</v>
      </c>
      <c r="E43" s="6">
        <v>1</v>
      </c>
      <c r="F43" s="7">
        <f>$E$80/SUM($E$4:$E$75)*1</f>
        <v>84.8581560283688</v>
      </c>
      <c r="G43" s="7">
        <f>E81/B75</f>
        <v>8.125</v>
      </c>
      <c r="H43" s="7">
        <v>150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1114.6071560283688</v>
      </c>
      <c r="M43" s="7">
        <f t="shared" si="2"/>
        <v>1221.6094430070923</v>
      </c>
      <c r="N43" s="8"/>
      <c r="O43" s="8">
        <f t="shared" si="3"/>
        <v>1221.6094430070923</v>
      </c>
      <c r="P43" s="8"/>
      <c r="Q43" s="8">
        <f t="shared" si="4"/>
        <v>-1221.6094430070923</v>
      </c>
    </row>
    <row r="44" spans="2:17" ht="17.25" customHeight="1">
      <c r="B44" s="18">
        <v>41</v>
      </c>
      <c r="C44" s="70" t="s">
        <v>100</v>
      </c>
      <c r="D44" s="5">
        <v>77</v>
      </c>
      <c r="E44" s="6">
        <v>4</v>
      </c>
      <c r="F44" s="7">
        <f>$E$80/SUM($E$4:$E$75)*4</f>
        <v>339.4326241134752</v>
      </c>
      <c r="G44" s="7">
        <f>E81/B75</f>
        <v>8.125</v>
      </c>
      <c r="H44" s="7">
        <v>150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1548.8576241134751</v>
      </c>
      <c r="M44" s="7">
        <f t="shared" si="2"/>
        <v>1697.5479560283688</v>
      </c>
      <c r="N44" s="8"/>
      <c r="O44" s="8">
        <f t="shared" si="3"/>
        <v>1697.5479560283688</v>
      </c>
      <c r="P44" s="8"/>
      <c r="Q44" s="8">
        <f t="shared" si="4"/>
        <v>-1697.5479560283688</v>
      </c>
    </row>
    <row r="45" spans="2:17" ht="17.25" customHeight="1">
      <c r="B45" s="18">
        <v>42</v>
      </c>
      <c r="C45" s="70" t="s">
        <v>101</v>
      </c>
      <c r="D45" s="5">
        <v>69.27</v>
      </c>
      <c r="E45" s="6">
        <v>3</v>
      </c>
      <c r="F45" s="7">
        <f>$E$80/SUM($E$4:$E$75)*3</f>
        <v>254.5744680851064</v>
      </c>
      <c r="G45" s="7">
        <f>E81/B75</f>
        <v>8.125</v>
      </c>
      <c r="H45" s="7">
        <v>150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1410.6624680851064</v>
      </c>
      <c r="M45" s="7">
        <f t="shared" si="2"/>
        <v>1546.0860650212767</v>
      </c>
      <c r="N45" s="8"/>
      <c r="O45" s="8">
        <f t="shared" si="3"/>
        <v>1546.0860650212767</v>
      </c>
      <c r="P45" s="8"/>
      <c r="Q45" s="8">
        <f t="shared" si="4"/>
        <v>-1546.0860650212767</v>
      </c>
    </row>
    <row r="46" spans="2:17" ht="17.25" customHeight="1">
      <c r="B46" s="18">
        <v>43</v>
      </c>
      <c r="C46" s="70" t="s">
        <v>102</v>
      </c>
      <c r="D46" s="5">
        <v>50.4</v>
      </c>
      <c r="E46" s="6">
        <v>4</v>
      </c>
      <c r="F46" s="7">
        <f>$E$80/SUM($E$4:$E$75)*4</f>
        <v>339.4326241134752</v>
      </c>
      <c r="G46" s="7">
        <f>E81/B75</f>
        <v>8.125</v>
      </c>
      <c r="H46" s="7">
        <v>150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1365.3176241134752</v>
      </c>
      <c r="M46" s="7">
        <f t="shared" si="2"/>
        <v>1496.3881160283688</v>
      </c>
      <c r="N46" s="8">
        <v>150</v>
      </c>
      <c r="O46" s="8">
        <f t="shared" si="3"/>
        <v>1646.3881160283688</v>
      </c>
      <c r="P46" s="8"/>
      <c r="Q46" s="8">
        <f t="shared" si="4"/>
        <v>-1646.3881160283688</v>
      </c>
    </row>
    <row r="47" spans="2:17" ht="17.25" customHeight="1">
      <c r="B47" s="18">
        <v>44</v>
      </c>
      <c r="C47" s="70" t="s">
        <v>103</v>
      </c>
      <c r="D47" s="5">
        <v>28.17</v>
      </c>
      <c r="E47" s="6">
        <v>1</v>
      </c>
      <c r="F47" s="7">
        <f>$E$80/SUM($E$4:$E$75)*1</f>
        <v>84.8581560283688</v>
      </c>
      <c r="G47" s="7">
        <f>E81/B75</f>
        <v>8.125</v>
      </c>
      <c r="H47" s="7">
        <v>150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957.3561560283688</v>
      </c>
      <c r="M47" s="7">
        <f t="shared" si="2"/>
        <v>1049.2623470070923</v>
      </c>
      <c r="N47" s="8"/>
      <c r="O47" s="8">
        <f t="shared" si="3"/>
        <v>1049.2623470070923</v>
      </c>
      <c r="P47" s="8"/>
      <c r="Q47" s="8">
        <f t="shared" si="4"/>
        <v>-1049.2623470070923</v>
      </c>
    </row>
    <row r="48" spans="2:17" ht="17.25" customHeight="1">
      <c r="B48" s="18">
        <v>45</v>
      </c>
      <c r="C48" s="70" t="s">
        <v>104</v>
      </c>
      <c r="D48" s="5">
        <v>50.96</v>
      </c>
      <c r="E48" s="6">
        <v>3</v>
      </c>
      <c r="F48" s="7">
        <f>$E$80/SUM($E$4:$E$75)*3</f>
        <v>254.5744680851064</v>
      </c>
      <c r="G48" s="7">
        <f>E81/B75</f>
        <v>8.125</v>
      </c>
      <c r="H48" s="7">
        <v>150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1284.3234680851065</v>
      </c>
      <c r="M48" s="7">
        <f t="shared" si="2"/>
        <v>1407.6185210212768</v>
      </c>
      <c r="N48" s="8"/>
      <c r="O48" s="8">
        <f t="shared" si="3"/>
        <v>1407.6185210212768</v>
      </c>
      <c r="P48" s="8"/>
      <c r="Q48" s="8">
        <f t="shared" si="4"/>
        <v>-1407.6185210212768</v>
      </c>
    </row>
    <row r="49" spans="2:17" ht="17.25" customHeight="1">
      <c r="B49" s="18">
        <v>46</v>
      </c>
      <c r="C49" s="70" t="s">
        <v>105</v>
      </c>
      <c r="D49" s="5">
        <v>77.5</v>
      </c>
      <c r="E49" s="6">
        <v>2</v>
      </c>
      <c r="F49" s="7">
        <f>$E$80/SUM($E$4:$E$75)*2</f>
        <v>169.7163120567376</v>
      </c>
      <c r="G49" s="7">
        <f>E81/B75</f>
        <v>8.125</v>
      </c>
      <c r="H49" s="7">
        <v>150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1382.5913120567375</v>
      </c>
      <c r="M49" s="7">
        <f t="shared" si="2"/>
        <v>1515.3200780141844</v>
      </c>
      <c r="N49" s="8"/>
      <c r="O49" s="8">
        <f t="shared" si="3"/>
        <v>1515.3200780141844</v>
      </c>
      <c r="P49" s="8"/>
      <c r="Q49" s="8">
        <f t="shared" si="4"/>
        <v>-1515.3200780141844</v>
      </c>
    </row>
    <row r="50" spans="2:17" ht="17.25" customHeight="1">
      <c r="B50" s="18">
        <v>47</v>
      </c>
      <c r="C50" s="70" t="s">
        <v>106</v>
      </c>
      <c r="D50" s="5">
        <v>69</v>
      </c>
      <c r="E50" s="6">
        <v>1</v>
      </c>
      <c r="F50" s="7">
        <f>$E$80/SUM($E$4:$E$75)*1</f>
        <v>84.8581560283688</v>
      </c>
      <c r="G50" s="7">
        <f>E81/B75</f>
        <v>8.125</v>
      </c>
      <c r="H50" s="7">
        <v>150</v>
      </c>
      <c r="I50" s="7">
        <v>200</v>
      </c>
      <c r="J50" s="7">
        <v>320</v>
      </c>
      <c r="K50" s="7">
        <f t="shared" si="0"/>
        <v>476.1</v>
      </c>
      <c r="L50" s="7">
        <f t="shared" si="1"/>
        <v>1239.0831560283686</v>
      </c>
      <c r="M50" s="7">
        <f t="shared" si="2"/>
        <v>1358.035139007092</v>
      </c>
      <c r="N50" s="8"/>
      <c r="O50" s="8">
        <f t="shared" si="3"/>
        <v>1358.035139007092</v>
      </c>
      <c r="P50" s="8"/>
      <c r="Q50" s="8">
        <f t="shared" si="4"/>
        <v>-1358.035139007092</v>
      </c>
    </row>
    <row r="51" spans="2:17" ht="17.25" customHeight="1">
      <c r="B51" s="18">
        <v>48</v>
      </c>
      <c r="C51" s="70" t="s">
        <v>107</v>
      </c>
      <c r="D51" s="5">
        <v>50.4</v>
      </c>
      <c r="E51" s="6">
        <v>2</v>
      </c>
      <c r="F51" s="7">
        <f>$E$80/SUM($E$4:$E$75)*2</f>
        <v>169.7163120567376</v>
      </c>
      <c r="G51" s="7">
        <f>E81/B75</f>
        <v>8.125</v>
      </c>
      <c r="H51" s="7">
        <v>150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1195.6013120567377</v>
      </c>
      <c r="M51" s="7">
        <f t="shared" si="2"/>
        <v>1310.3790380141845</v>
      </c>
      <c r="N51" s="8"/>
      <c r="O51" s="8">
        <f t="shared" si="3"/>
        <v>1310.3790380141845</v>
      </c>
      <c r="P51" s="8"/>
      <c r="Q51" s="8">
        <f t="shared" si="4"/>
        <v>-1310.3790380141845</v>
      </c>
    </row>
    <row r="52" spans="2:17" ht="17.25" customHeight="1">
      <c r="B52" s="18">
        <v>49</v>
      </c>
      <c r="C52" s="70" t="s">
        <v>108</v>
      </c>
      <c r="D52" s="5">
        <v>28.17</v>
      </c>
      <c r="E52" s="6">
        <v>1</v>
      </c>
      <c r="F52" s="7">
        <f>$E$80/SUM($E$4:$E$75)*1</f>
        <v>84.8581560283688</v>
      </c>
      <c r="G52" s="7">
        <f>E81/B75</f>
        <v>8.125</v>
      </c>
      <c r="H52" s="7">
        <v>150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957.3561560283688</v>
      </c>
      <c r="M52" s="7">
        <f t="shared" si="2"/>
        <v>1049.2623470070923</v>
      </c>
      <c r="N52" s="8"/>
      <c r="O52" s="8">
        <f t="shared" si="3"/>
        <v>1049.2623470070923</v>
      </c>
      <c r="P52" s="8"/>
      <c r="Q52" s="8">
        <f t="shared" si="4"/>
        <v>-1049.2623470070923</v>
      </c>
    </row>
    <row r="53" spans="2:17" ht="17.25" customHeight="1">
      <c r="B53" s="18">
        <v>50</v>
      </c>
      <c r="C53" s="70" t="s">
        <v>109</v>
      </c>
      <c r="D53" s="5">
        <v>50.96</v>
      </c>
      <c r="E53" s="6">
        <v>2</v>
      </c>
      <c r="F53" s="7">
        <f>$E$80/SUM($E$4:$E$75)*2</f>
        <v>169.7163120567376</v>
      </c>
      <c r="G53" s="7">
        <f>E81/B75</f>
        <v>8.125</v>
      </c>
      <c r="H53" s="7">
        <v>150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1199.4653120567377</v>
      </c>
      <c r="M53" s="7">
        <f t="shared" si="2"/>
        <v>1314.6139820141846</v>
      </c>
      <c r="N53" s="8"/>
      <c r="O53" s="8">
        <f t="shared" si="3"/>
        <v>1314.6139820141846</v>
      </c>
      <c r="P53" s="8"/>
      <c r="Q53" s="8">
        <f t="shared" si="4"/>
        <v>-1314.6139820141846</v>
      </c>
    </row>
    <row r="54" spans="2:17" ht="17.25" customHeight="1">
      <c r="B54" s="18">
        <v>51</v>
      </c>
      <c r="C54" s="70" t="s">
        <v>110</v>
      </c>
      <c r="D54" s="5">
        <v>63.4</v>
      </c>
      <c r="E54" s="6">
        <v>1</v>
      </c>
      <c r="F54" s="7">
        <f>$E$80/SUM($E$4:$E$75)*1</f>
        <v>84.8581560283688</v>
      </c>
      <c r="G54" s="7">
        <f>E81/B75</f>
        <v>8.125</v>
      </c>
      <c r="H54" s="7">
        <v>150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1200.4431560283688</v>
      </c>
      <c r="M54" s="7">
        <f t="shared" si="2"/>
        <v>1315.6856990070924</v>
      </c>
      <c r="N54" s="8">
        <v>150</v>
      </c>
      <c r="O54" s="8">
        <f t="shared" si="3"/>
        <v>1465.6856990070924</v>
      </c>
      <c r="P54" s="8"/>
      <c r="Q54" s="8">
        <f t="shared" si="4"/>
        <v>-1465.6856990070924</v>
      </c>
    </row>
    <row r="55" spans="2:17" ht="17.25" customHeight="1">
      <c r="B55" s="18">
        <v>52</v>
      </c>
      <c r="C55" s="70" t="s">
        <v>111</v>
      </c>
      <c r="D55" s="5">
        <v>63.4</v>
      </c>
      <c r="E55" s="6">
        <v>3</v>
      </c>
      <c r="F55" s="7">
        <f>$E$80/SUM($E$4:$E$75)*3</f>
        <v>254.5744680851064</v>
      </c>
      <c r="G55" s="7">
        <f>E81/B75</f>
        <v>8.125</v>
      </c>
      <c r="H55" s="7">
        <v>150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1370.1594680851065</v>
      </c>
      <c r="M55" s="7">
        <f t="shared" si="2"/>
        <v>1501.6947770212769</v>
      </c>
      <c r="N55" s="8"/>
      <c r="O55" s="8">
        <f t="shared" si="3"/>
        <v>1501.6947770212769</v>
      </c>
      <c r="P55" s="8"/>
      <c r="Q55" s="8">
        <f t="shared" si="4"/>
        <v>-1501.6947770212769</v>
      </c>
    </row>
    <row r="56" spans="2:17" ht="17.25" customHeight="1">
      <c r="B56" s="18">
        <v>53</v>
      </c>
      <c r="C56" s="70" t="s">
        <v>112</v>
      </c>
      <c r="D56" s="5">
        <v>24.96</v>
      </c>
      <c r="E56" s="6">
        <v>2</v>
      </c>
      <c r="F56" s="7">
        <f>$E$80/SUM($E$4:$E$75)*2</f>
        <v>169.7163120567376</v>
      </c>
      <c r="G56" s="7">
        <f>E81/B75</f>
        <v>8.125</v>
      </c>
      <c r="H56" s="7">
        <v>150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1020.0653120567376</v>
      </c>
      <c r="M56" s="7">
        <f t="shared" si="2"/>
        <v>1117.9915820141846</v>
      </c>
      <c r="N56" s="8"/>
      <c r="O56" s="8">
        <f t="shared" si="3"/>
        <v>1117.9915820141846</v>
      </c>
      <c r="P56" s="8"/>
      <c r="Q56" s="8">
        <f t="shared" si="4"/>
        <v>-1117.9915820141846</v>
      </c>
    </row>
    <row r="57" spans="2:17" ht="17.25" customHeight="1">
      <c r="B57" s="18">
        <v>54</v>
      </c>
      <c r="C57" s="70" t="s">
        <v>113</v>
      </c>
      <c r="D57" s="5">
        <v>39.98</v>
      </c>
      <c r="E57" s="6">
        <v>1</v>
      </c>
      <c r="F57" s="7">
        <f>$E$80/SUM($E$4:$E$75)*1</f>
        <v>84.8581560283688</v>
      </c>
      <c r="G57" s="7">
        <f>E81/B75</f>
        <v>8.125</v>
      </c>
      <c r="H57" s="7">
        <v>150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1038.8451560283688</v>
      </c>
      <c r="M57" s="7">
        <f t="shared" si="2"/>
        <v>1138.5742910070924</v>
      </c>
      <c r="N57" s="8"/>
      <c r="O57" s="8">
        <f t="shared" si="3"/>
        <v>1138.5742910070924</v>
      </c>
      <c r="P57" s="8"/>
      <c r="Q57" s="8">
        <f t="shared" si="4"/>
        <v>-1138.5742910070924</v>
      </c>
    </row>
    <row r="58" spans="2:17" ht="17.25" customHeight="1">
      <c r="B58" s="18">
        <v>55</v>
      </c>
      <c r="C58" s="70" t="s">
        <v>114</v>
      </c>
      <c r="D58" s="5">
        <v>37.27</v>
      </c>
      <c r="E58" s="6">
        <v>1</v>
      </c>
      <c r="F58" s="7">
        <f>$E$80/SUM($E$4:$E$75)*1</f>
        <v>84.8581560283688</v>
      </c>
      <c r="G58" s="7">
        <f>E81/B75</f>
        <v>8.125</v>
      </c>
      <c r="H58" s="7">
        <v>150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1020.1461560283688</v>
      </c>
      <c r="M58" s="7">
        <f t="shared" si="2"/>
        <v>1118.0801870070923</v>
      </c>
      <c r="N58" s="8"/>
      <c r="O58" s="8">
        <f t="shared" si="3"/>
        <v>1118.0801870070923</v>
      </c>
      <c r="P58" s="8"/>
      <c r="Q58" s="8">
        <f t="shared" si="4"/>
        <v>-1118.0801870070923</v>
      </c>
    </row>
    <row r="59" spans="2:17" ht="17.25" customHeight="1">
      <c r="B59" s="18">
        <v>56</v>
      </c>
      <c r="C59" s="70" t="s">
        <v>115</v>
      </c>
      <c r="D59" s="5">
        <v>25.01</v>
      </c>
      <c r="E59" s="6">
        <v>2</v>
      </c>
      <c r="F59" s="7">
        <f>$E$80/SUM($E$4:$E$75)*2</f>
        <v>169.7163120567376</v>
      </c>
      <c r="G59" s="7">
        <f>E81/B75</f>
        <v>8.125</v>
      </c>
      <c r="H59" s="7">
        <v>150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1020.4103120567377</v>
      </c>
      <c r="M59" s="7">
        <f t="shared" si="2"/>
        <v>1118.3697020141847</v>
      </c>
      <c r="N59" s="8"/>
      <c r="O59" s="8">
        <f t="shared" si="3"/>
        <v>1118.3697020141847</v>
      </c>
      <c r="P59" s="8"/>
      <c r="Q59" s="8">
        <f t="shared" si="4"/>
        <v>-1118.3697020141847</v>
      </c>
    </row>
    <row r="60" spans="2:17" ht="17.25" customHeight="1">
      <c r="B60" s="18">
        <v>57</v>
      </c>
      <c r="C60" s="70" t="s">
        <v>116</v>
      </c>
      <c r="D60" s="5">
        <v>32</v>
      </c>
      <c r="E60" s="6">
        <v>1</v>
      </c>
      <c r="F60" s="7">
        <f>$E$80/SUM($E$4:$E$75)*1</f>
        <v>84.8581560283688</v>
      </c>
      <c r="G60" s="7">
        <f>E81/B75</f>
        <v>8.125</v>
      </c>
      <c r="H60" s="7">
        <v>150</v>
      </c>
      <c r="I60" s="7">
        <v>200</v>
      </c>
      <c r="J60" s="7">
        <v>320</v>
      </c>
      <c r="K60" s="7">
        <f t="shared" si="0"/>
        <v>220.8</v>
      </c>
      <c r="L60" s="7">
        <f t="shared" si="1"/>
        <v>983.7831560283687</v>
      </c>
      <c r="M60" s="7">
        <f t="shared" si="2"/>
        <v>1078.226339007092</v>
      </c>
      <c r="N60" s="8"/>
      <c r="O60" s="8">
        <f t="shared" si="3"/>
        <v>1078.226339007092</v>
      </c>
      <c r="P60" s="8"/>
      <c r="Q60" s="8">
        <f t="shared" si="4"/>
        <v>-1078.226339007092</v>
      </c>
    </row>
    <row r="61" spans="2:17" ht="17.25" customHeight="1">
      <c r="B61" s="18">
        <v>58</v>
      </c>
      <c r="C61" s="70" t="s">
        <v>117</v>
      </c>
      <c r="D61" s="5">
        <v>33.04</v>
      </c>
      <c r="E61" s="6">
        <v>2</v>
      </c>
      <c r="F61" s="7">
        <f>$E$80/SUM($E$4:$E$75)*2</f>
        <v>169.7163120567376</v>
      </c>
      <c r="G61" s="7">
        <f>E81/B75</f>
        <v>8.125</v>
      </c>
      <c r="H61" s="7">
        <v>150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1075.8173120567376</v>
      </c>
      <c r="M61" s="7">
        <f t="shared" si="2"/>
        <v>1179.0957740141846</v>
      </c>
      <c r="N61" s="8"/>
      <c r="O61" s="8">
        <f t="shared" si="3"/>
        <v>1179.0957740141846</v>
      </c>
      <c r="P61" s="8"/>
      <c r="Q61" s="8">
        <f t="shared" si="4"/>
        <v>-1179.0957740141846</v>
      </c>
    </row>
    <row r="62" spans="2:17" ht="17.25" customHeight="1">
      <c r="B62" s="18">
        <v>59</v>
      </c>
      <c r="C62" s="70" t="s">
        <v>118</v>
      </c>
      <c r="D62" s="5">
        <v>21.4</v>
      </c>
      <c r="E62" s="6">
        <v>1</v>
      </c>
      <c r="F62" s="7">
        <f>$E$80/SUM($E$4:$E$75)*1</f>
        <v>84.8581560283688</v>
      </c>
      <c r="G62" s="7">
        <f>E81/B75</f>
        <v>8.125</v>
      </c>
      <c r="H62" s="7">
        <v>150</v>
      </c>
      <c r="I62" s="7">
        <v>200</v>
      </c>
      <c r="J62" s="7">
        <v>320</v>
      </c>
      <c r="K62" s="7">
        <f t="shared" si="0"/>
        <v>147.66</v>
      </c>
      <c r="L62" s="7">
        <f t="shared" si="1"/>
        <v>910.6431560283687</v>
      </c>
      <c r="M62" s="7">
        <f t="shared" si="2"/>
        <v>998.0648990070922</v>
      </c>
      <c r="N62" s="8"/>
      <c r="O62" s="8">
        <f t="shared" si="3"/>
        <v>998.0648990070922</v>
      </c>
      <c r="P62" s="8"/>
      <c r="Q62" s="8">
        <f t="shared" si="4"/>
        <v>-998.0648990070922</v>
      </c>
    </row>
    <row r="63" spans="2:17" ht="17.25" customHeight="1">
      <c r="B63" s="18">
        <v>60</v>
      </c>
      <c r="C63" s="70" t="s">
        <v>119</v>
      </c>
      <c r="D63" s="5">
        <v>29.4</v>
      </c>
      <c r="E63" s="6">
        <v>1</v>
      </c>
      <c r="F63" s="7">
        <f>$E$80/SUM($E$4:$E$75)*1</f>
        <v>84.8581560283688</v>
      </c>
      <c r="G63" s="7">
        <f>E81/B75</f>
        <v>8.125</v>
      </c>
      <c r="H63" s="7">
        <v>150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965.8431560283688</v>
      </c>
      <c r="M63" s="7">
        <f t="shared" si="2"/>
        <v>1058.5640990070922</v>
      </c>
      <c r="N63" s="8"/>
      <c r="O63" s="8">
        <f t="shared" si="3"/>
        <v>1058.5640990070922</v>
      </c>
      <c r="P63" s="8"/>
      <c r="Q63" s="8">
        <f t="shared" si="4"/>
        <v>-1058.5640990070922</v>
      </c>
    </row>
    <row r="64" spans="2:17" ht="17.25" customHeight="1">
      <c r="B64" s="18">
        <v>61</v>
      </c>
      <c r="C64" s="70" t="s">
        <v>120</v>
      </c>
      <c r="D64" s="5">
        <v>23.38</v>
      </c>
      <c r="E64" s="6">
        <v>1</v>
      </c>
      <c r="F64" s="7">
        <f>$E$80/SUM($E$4:$E$75)*1</f>
        <v>84.8581560283688</v>
      </c>
      <c r="G64" s="7">
        <f>E81/B75</f>
        <v>8.125</v>
      </c>
      <c r="H64" s="7">
        <v>150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924.3051560283687</v>
      </c>
      <c r="M64" s="7">
        <f t="shared" si="2"/>
        <v>1013.0384510070922</v>
      </c>
      <c r="N64" s="8"/>
      <c r="O64" s="8">
        <f t="shared" si="3"/>
        <v>1013.0384510070922</v>
      </c>
      <c r="P64" s="8"/>
      <c r="Q64" s="8">
        <f t="shared" si="4"/>
        <v>-1013.0384510070922</v>
      </c>
    </row>
    <row r="65" spans="2:17" ht="17.25" customHeight="1">
      <c r="B65" s="18">
        <v>62</v>
      </c>
      <c r="C65" s="70" t="s">
        <v>121</v>
      </c>
      <c r="D65" s="5">
        <v>23.72</v>
      </c>
      <c r="E65" s="6">
        <v>1</v>
      </c>
      <c r="F65" s="7">
        <f>$E$80/SUM($E$4:$E$75)*1</f>
        <v>84.8581560283688</v>
      </c>
      <c r="G65" s="7">
        <f>E81/B75</f>
        <v>8.125</v>
      </c>
      <c r="H65" s="7">
        <v>150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926.6511560283687</v>
      </c>
      <c r="M65" s="7">
        <f t="shared" si="2"/>
        <v>1015.6096670070922</v>
      </c>
      <c r="N65" s="8"/>
      <c r="O65" s="8">
        <f t="shared" si="3"/>
        <v>1015.6096670070922</v>
      </c>
      <c r="P65" s="8"/>
      <c r="Q65" s="8">
        <f t="shared" si="4"/>
        <v>-1015.6096670070922</v>
      </c>
    </row>
    <row r="66" spans="2:17" ht="17.25" customHeight="1">
      <c r="B66" s="18">
        <v>63</v>
      </c>
      <c r="C66" s="70" t="s">
        <v>122</v>
      </c>
      <c r="D66" s="5">
        <v>31.95</v>
      </c>
      <c r="E66" s="6">
        <v>2</v>
      </c>
      <c r="F66" s="7">
        <f>$E$80/SUM($E$4:$E$75)*2</f>
        <v>169.7163120567376</v>
      </c>
      <c r="G66" s="7">
        <f>E81/B75</f>
        <v>8.125</v>
      </c>
      <c r="H66" s="7">
        <v>150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1068.2963120567376</v>
      </c>
      <c r="M66" s="7">
        <f t="shared" si="2"/>
        <v>1170.8527580141845</v>
      </c>
      <c r="N66" s="8"/>
      <c r="O66" s="8">
        <f t="shared" si="3"/>
        <v>1170.8527580141845</v>
      </c>
      <c r="P66" s="8"/>
      <c r="Q66" s="8">
        <f t="shared" si="4"/>
        <v>-1170.8527580141845</v>
      </c>
    </row>
    <row r="67" spans="2:17" ht="17.25" customHeight="1">
      <c r="B67" s="18">
        <v>64</v>
      </c>
      <c r="C67" s="70" t="s">
        <v>123</v>
      </c>
      <c r="D67" s="5">
        <v>41</v>
      </c>
      <c r="E67" s="6">
        <v>1</v>
      </c>
      <c r="F67" s="7">
        <f>$E$80/SUM($E$4:$E$75)*1</f>
        <v>84.8581560283688</v>
      </c>
      <c r="G67" s="7">
        <f>E81/B75</f>
        <v>8.125</v>
      </c>
      <c r="H67" s="7">
        <v>150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1045.8831560283688</v>
      </c>
      <c r="M67" s="7">
        <f t="shared" si="2"/>
        <v>1146.2879390070923</v>
      </c>
      <c r="N67" s="8"/>
      <c r="O67" s="8">
        <f t="shared" si="3"/>
        <v>1146.2879390070923</v>
      </c>
      <c r="P67" s="8"/>
      <c r="Q67" s="8">
        <f t="shared" si="4"/>
        <v>-1146.2879390070923</v>
      </c>
    </row>
    <row r="68" spans="2:17" ht="17.25" customHeight="1">
      <c r="B68" s="18">
        <v>65</v>
      </c>
      <c r="C68" s="70" t="s">
        <v>124</v>
      </c>
      <c r="D68" s="5">
        <v>36.2</v>
      </c>
      <c r="E68" s="6">
        <v>3</v>
      </c>
      <c r="F68" s="7">
        <f>$E$80/SUM($E$4:$E$75)*3</f>
        <v>254.5744680851064</v>
      </c>
      <c r="G68" s="7">
        <f>E81/B75</f>
        <v>8.125</v>
      </c>
      <c r="H68" s="7">
        <v>150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1182.4794680851064</v>
      </c>
      <c r="M68" s="7">
        <f t="shared" si="2"/>
        <v>1295.9974970212768</v>
      </c>
      <c r="N68" s="8"/>
      <c r="O68" s="8">
        <f t="shared" si="3"/>
        <v>1295.9974970212768</v>
      </c>
      <c r="P68" s="8"/>
      <c r="Q68" s="8">
        <f t="shared" si="4"/>
        <v>-1295.9974970212768</v>
      </c>
    </row>
    <row r="69" spans="2:17" ht="17.25" customHeight="1">
      <c r="B69" s="18">
        <v>66</v>
      </c>
      <c r="C69" s="70" t="s">
        <v>125</v>
      </c>
      <c r="D69" s="5">
        <v>30.54</v>
      </c>
      <c r="E69" s="6">
        <v>1</v>
      </c>
      <c r="F69" s="7">
        <f>$E$80/SUM($E$4:$E$75)*1</f>
        <v>84.8581560283688</v>
      </c>
      <c r="G69" s="7">
        <f>E81/B75</f>
        <v>8.125</v>
      </c>
      <c r="H69" s="7">
        <v>150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973.7091560283687</v>
      </c>
      <c r="M69" s="7">
        <f aca="true" t="shared" si="7" ref="M69:M75">SUM(L69*1.096)</f>
        <v>1067.1852350070922</v>
      </c>
      <c r="N69" s="8"/>
      <c r="O69" s="8">
        <f aca="true" t="shared" si="8" ref="O69:O75">SUM(M69:N69)</f>
        <v>1067.1852350070922</v>
      </c>
      <c r="P69" s="8"/>
      <c r="Q69" s="8">
        <f aca="true" t="shared" si="9" ref="Q69:Q75">SUM(P69-O69)</f>
        <v>-1067.1852350070922</v>
      </c>
    </row>
    <row r="70" spans="2:17" ht="17.25" customHeight="1">
      <c r="B70" s="18">
        <v>67</v>
      </c>
      <c r="C70" s="70" t="s">
        <v>126</v>
      </c>
      <c r="D70" s="5">
        <v>26.03</v>
      </c>
      <c r="E70" s="6">
        <v>2</v>
      </c>
      <c r="F70" s="7">
        <f>$E$80/SUM($E$4:$E$75)*2</f>
        <v>169.7163120567376</v>
      </c>
      <c r="G70" s="7">
        <f>E81/B75</f>
        <v>8.125</v>
      </c>
      <c r="H70" s="7">
        <v>150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1027.4483120567377</v>
      </c>
      <c r="M70" s="7">
        <f t="shared" si="7"/>
        <v>1126.0833500141846</v>
      </c>
      <c r="N70" s="8"/>
      <c r="O70" s="8">
        <f t="shared" si="8"/>
        <v>1126.0833500141846</v>
      </c>
      <c r="P70" s="8"/>
      <c r="Q70" s="8">
        <f t="shared" si="9"/>
        <v>-1126.0833500141846</v>
      </c>
    </row>
    <row r="71" spans="2:17" ht="17.25" customHeight="1">
      <c r="B71" s="18">
        <v>68</v>
      </c>
      <c r="C71" s="70" t="s">
        <v>127</v>
      </c>
      <c r="D71" s="5">
        <v>24.05</v>
      </c>
      <c r="E71" s="6">
        <v>1</v>
      </c>
      <c r="F71" s="7">
        <f>$E$80/SUM($E$4:$E$75)*1</f>
        <v>84.8581560283688</v>
      </c>
      <c r="G71" s="7">
        <f>E81/B75</f>
        <v>8.125</v>
      </c>
      <c r="H71" s="7">
        <v>150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928.9281560283688</v>
      </c>
      <c r="M71" s="7">
        <f t="shared" si="7"/>
        <v>1018.1052590070923</v>
      </c>
      <c r="N71" s="8"/>
      <c r="O71" s="8">
        <f t="shared" si="8"/>
        <v>1018.1052590070923</v>
      </c>
      <c r="P71" s="8"/>
      <c r="Q71" s="8">
        <f t="shared" si="9"/>
        <v>-1018.1052590070923</v>
      </c>
    </row>
    <row r="72" spans="2:17" ht="17.25" customHeight="1">
      <c r="B72" s="18">
        <v>69</v>
      </c>
      <c r="C72" s="70" t="s">
        <v>150</v>
      </c>
      <c r="D72" s="5">
        <v>29.62</v>
      </c>
      <c r="E72" s="6">
        <v>1</v>
      </c>
      <c r="F72" s="7">
        <f>$E$80/SUM($E$4:$E$75)*1</f>
        <v>84.8581560283688</v>
      </c>
      <c r="G72" s="7">
        <f>E81/B75</f>
        <v>8.125</v>
      </c>
      <c r="H72" s="7">
        <v>150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967.3611560283688</v>
      </c>
      <c r="M72" s="7">
        <f t="shared" si="7"/>
        <v>1060.2278270070922</v>
      </c>
      <c r="N72" s="8"/>
      <c r="O72" s="8">
        <f t="shared" si="8"/>
        <v>1060.2278270070922</v>
      </c>
      <c r="P72" s="8"/>
      <c r="Q72" s="8">
        <f t="shared" si="9"/>
        <v>-1060.2278270070922</v>
      </c>
    </row>
    <row r="73" spans="2:17" ht="17.25" customHeight="1">
      <c r="B73" s="18">
        <v>70</v>
      </c>
      <c r="C73" s="70" t="s">
        <v>128</v>
      </c>
      <c r="D73" s="5">
        <v>57.9</v>
      </c>
      <c r="E73" s="6">
        <v>3</v>
      </c>
      <c r="F73" s="7">
        <f>$E$80/SUM($E$4:$E$75)*3</f>
        <v>254.5744680851064</v>
      </c>
      <c r="G73" s="7">
        <f>E81/B75</f>
        <v>8.125</v>
      </c>
      <c r="H73" s="7">
        <v>150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1332.2094680851064</v>
      </c>
      <c r="M73" s="7">
        <f t="shared" si="7"/>
        <v>1460.1015770212769</v>
      </c>
      <c r="N73" s="8"/>
      <c r="O73" s="8">
        <f t="shared" si="8"/>
        <v>1460.1015770212769</v>
      </c>
      <c r="P73" s="8"/>
      <c r="Q73" s="8">
        <f t="shared" si="9"/>
        <v>-1460.1015770212769</v>
      </c>
    </row>
    <row r="74" spans="2:17" ht="17.25" customHeight="1">
      <c r="B74" s="18">
        <v>71</v>
      </c>
      <c r="C74" s="70" t="s">
        <v>129</v>
      </c>
      <c r="D74" s="5">
        <v>28.56</v>
      </c>
      <c r="E74" s="6">
        <v>1</v>
      </c>
      <c r="F74" s="7">
        <f>$E$80/SUM($E$4:$E$75)*1</f>
        <v>84.8581560283688</v>
      </c>
      <c r="G74" s="7">
        <f>E81/B75</f>
        <v>8.125</v>
      </c>
      <c r="H74" s="7">
        <v>150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960.0471560283687</v>
      </c>
      <c r="M74" s="7">
        <f t="shared" si="7"/>
        <v>1052.2116830070922</v>
      </c>
      <c r="N74" s="8"/>
      <c r="O74" s="8">
        <f t="shared" si="8"/>
        <v>1052.2116830070922</v>
      </c>
      <c r="P74" s="8"/>
      <c r="Q74" s="8">
        <f t="shared" si="9"/>
        <v>-1052.2116830070922</v>
      </c>
    </row>
    <row r="75" spans="2:17" ht="17.25" customHeight="1">
      <c r="B75" s="18">
        <v>72</v>
      </c>
      <c r="C75" s="70" t="s">
        <v>130</v>
      </c>
      <c r="D75" s="5">
        <v>27</v>
      </c>
      <c r="E75" s="6">
        <v>1</v>
      </c>
      <c r="F75" s="7">
        <f>$E$80/SUM($E$4:$E$75)*1</f>
        <v>84.8581560283688</v>
      </c>
      <c r="G75" s="7">
        <f>E81/B75</f>
        <v>8.125</v>
      </c>
      <c r="H75" s="7">
        <v>150</v>
      </c>
      <c r="I75" s="7">
        <v>200</v>
      </c>
      <c r="J75" s="7">
        <v>320</v>
      </c>
      <c r="K75" s="7">
        <f t="shared" si="5"/>
        <v>186.3</v>
      </c>
      <c r="L75" s="7">
        <f>SUM(F75:K75)</f>
        <v>949.2831560283687</v>
      </c>
      <c r="M75" s="7">
        <f t="shared" si="7"/>
        <v>1040.4143390070922</v>
      </c>
      <c r="N75" s="8"/>
      <c r="O75" s="8">
        <f t="shared" si="8"/>
        <v>1040.4143390070922</v>
      </c>
      <c r="P75" s="8"/>
      <c r="Q75" s="8">
        <f t="shared" si="9"/>
        <v>-1040.4143390070922</v>
      </c>
    </row>
    <row r="76" spans="2:17" ht="21.75" customHeight="1">
      <c r="B76" s="19"/>
      <c r="C76" s="72" t="s">
        <v>3</v>
      </c>
      <c r="D76" s="20">
        <f aca="true" t="shared" si="10" ref="D76:Q76">SUM(D4:D75)</f>
        <v>3511.8700000000017</v>
      </c>
      <c r="E76" s="9">
        <f t="shared" si="10"/>
        <v>141</v>
      </c>
      <c r="F76" s="7">
        <f t="shared" si="10"/>
        <v>11965.000000000013</v>
      </c>
      <c r="G76" s="7">
        <f>SUM(G4:G75)</f>
        <v>585</v>
      </c>
      <c r="H76" s="7">
        <f t="shared" si="10"/>
        <v>10800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 t="shared" si="10"/>
        <v>85021.90299999998</v>
      </c>
      <c r="M76" s="7">
        <f t="shared" si="10"/>
        <v>93184.00568800005</v>
      </c>
      <c r="N76" s="8">
        <f t="shared" si="10"/>
        <v>1500</v>
      </c>
      <c r="O76" s="8">
        <f t="shared" si="10"/>
        <v>94684.00568800005</v>
      </c>
      <c r="P76" s="8">
        <f t="shared" si="10"/>
        <v>0</v>
      </c>
      <c r="Q76" s="8">
        <f t="shared" si="10"/>
        <v>-94684.00568800005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22"/>
      <c r="M77" s="22"/>
      <c r="N77" s="22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6.25" customHeight="1" thickBot="1">
      <c r="B80" s="145" t="s">
        <v>184</v>
      </c>
      <c r="C80" s="145"/>
      <c r="D80" s="145"/>
      <c r="E80" s="47">
        <v>11965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6.25" customHeight="1" thickBot="1">
      <c r="B81" s="145" t="s">
        <v>176</v>
      </c>
      <c r="C81" s="145"/>
      <c r="D81" s="145"/>
      <c r="E81" s="10">
        <v>585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10800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76" t="s">
        <v>9</v>
      </c>
      <c r="N82" s="34" t="s">
        <v>3</v>
      </c>
      <c r="O82" s="37"/>
      <c r="P82" s="23"/>
      <c r="Q82" s="23"/>
    </row>
    <row r="83" spans="2:17" ht="26.25" customHeight="1" thickBot="1">
      <c r="B83" s="165" t="s">
        <v>44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11965</v>
      </c>
      <c r="M83" s="48">
        <f>SUM(L83*0.096)</f>
        <v>1148.64</v>
      </c>
      <c r="N83" s="48">
        <f>SUM(L83:M83)</f>
        <v>13113.64</v>
      </c>
      <c r="O83" s="38"/>
      <c r="P83" s="23"/>
      <c r="Q83" s="23"/>
    </row>
    <row r="84" spans="2:17" ht="26.25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48825</v>
      </c>
      <c r="M84" s="48">
        <f>SUM(L84*0.096)</f>
        <v>4687.2</v>
      </c>
      <c r="N84" s="48">
        <f>SUM(L84:M84)</f>
        <v>53512.2</v>
      </c>
      <c r="O84" s="38"/>
      <c r="P84" s="22"/>
      <c r="Q84" s="22"/>
    </row>
    <row r="85" spans="2:17" ht="26.25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6.25" customHeight="1" thickBot="1">
      <c r="B86" s="145" t="s">
        <v>6</v>
      </c>
      <c r="C86" s="145"/>
      <c r="D86" s="145"/>
      <c r="E86" s="10">
        <f>SUM(E80:E85)</f>
        <v>85021.90299999999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85021.90299999999</v>
      </c>
      <c r="M86" s="48">
        <f>SUM(M83:M85)</f>
        <v>8162.102687999999</v>
      </c>
      <c r="N86" s="48">
        <f>SUM(N83:N85)</f>
        <v>93184.00568799998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21.75" customHeigh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21.75" customHeight="1" thickBot="1">
      <c r="B95" s="22"/>
      <c r="C95" s="27"/>
      <c r="D95" s="27"/>
      <c r="E95" s="27"/>
      <c r="F95" s="26"/>
      <c r="G95" s="26"/>
      <c r="H95" s="26"/>
      <c r="I95" s="23"/>
      <c r="J95" s="23"/>
      <c r="K95" s="22"/>
      <c r="L95" s="22"/>
      <c r="M95" s="22"/>
      <c r="N95" s="22"/>
      <c r="O95" s="22"/>
      <c r="P95" s="22"/>
      <c r="Q95" s="22"/>
    </row>
    <row r="96" spans="2:17" ht="12.75" customHeight="1">
      <c r="B96" s="160" t="s">
        <v>181</v>
      </c>
      <c r="C96" s="160"/>
      <c r="D96" s="160"/>
      <c r="E96" s="160" t="s">
        <v>174</v>
      </c>
      <c r="F96" s="160"/>
      <c r="G96" s="160"/>
      <c r="H96" s="160"/>
      <c r="I96" s="160"/>
      <c r="J96" s="160"/>
      <c r="K96" s="150" t="s">
        <v>178</v>
      </c>
      <c r="L96" s="151"/>
      <c r="M96" s="151"/>
      <c r="N96" s="152"/>
      <c r="O96" s="40"/>
      <c r="P96" s="40"/>
      <c r="Q96" s="22"/>
    </row>
    <row r="97" spans="2:17" ht="12.75" customHeight="1">
      <c r="B97" s="161"/>
      <c r="C97" s="161"/>
      <c r="D97" s="161"/>
      <c r="E97" s="161"/>
      <c r="F97" s="161"/>
      <c r="G97" s="161"/>
      <c r="H97" s="161"/>
      <c r="I97" s="161"/>
      <c r="J97" s="161"/>
      <c r="K97" s="153"/>
      <c r="L97" s="154"/>
      <c r="M97" s="154"/>
      <c r="N97" s="155"/>
      <c r="O97" s="40"/>
      <c r="P97" s="40"/>
      <c r="Q97" s="22"/>
    </row>
    <row r="98" spans="2:17" ht="12.75" customHeight="1" thickBot="1">
      <c r="B98" s="162"/>
      <c r="C98" s="162"/>
      <c r="D98" s="162"/>
      <c r="E98" s="162"/>
      <c r="F98" s="162"/>
      <c r="G98" s="162"/>
      <c r="H98" s="162"/>
      <c r="I98" s="162"/>
      <c r="J98" s="162"/>
      <c r="K98" s="156"/>
      <c r="L98" s="157"/>
      <c r="M98" s="157"/>
      <c r="N98" s="158"/>
      <c r="O98" s="40"/>
      <c r="P98" s="40"/>
      <c r="Q98" s="22"/>
    </row>
    <row r="99" spans="2:17" ht="18" customHeight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3"/>
      <c r="Q99" s="22"/>
    </row>
    <row r="100" spans="2:17" ht="18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8.75" customHeight="1">
      <c r="B101" s="144" t="s">
        <v>11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39"/>
      <c r="P101" s="39"/>
      <c r="Q101" s="22"/>
    </row>
    <row r="102" spans="2:17" ht="18.75" customHeight="1" thickBot="1">
      <c r="B102" s="22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31"/>
      <c r="P102" s="31"/>
      <c r="Q102" s="22"/>
    </row>
    <row r="103" spans="2:17" ht="15.75" thickBot="1">
      <c r="B103" s="141" t="s">
        <v>12</v>
      </c>
      <c r="C103" s="142"/>
      <c r="D103" s="143"/>
      <c r="E103" s="141" t="s">
        <v>63</v>
      </c>
      <c r="F103" s="142"/>
      <c r="G103" s="142"/>
      <c r="H103" s="142"/>
      <c r="I103" s="142"/>
      <c r="J103" s="142"/>
      <c r="K103" s="142"/>
      <c r="L103" s="142"/>
      <c r="M103" s="142"/>
      <c r="N103" s="143"/>
      <c r="O103" s="40"/>
      <c r="P103" s="40"/>
      <c r="Q103" s="22"/>
    </row>
    <row r="104" spans="2:17" ht="15.75" thickBot="1">
      <c r="B104" s="141" t="s">
        <v>13</v>
      </c>
      <c r="C104" s="142"/>
      <c r="D104" s="143"/>
      <c r="E104" s="141" t="s">
        <v>28</v>
      </c>
      <c r="F104" s="142"/>
      <c r="G104" s="142"/>
      <c r="H104" s="142"/>
      <c r="I104" s="142"/>
      <c r="J104" s="142"/>
      <c r="K104" s="142"/>
      <c r="L104" s="142"/>
      <c r="M104" s="142"/>
      <c r="N104" s="143"/>
      <c r="O104" s="40"/>
      <c r="P104" s="40"/>
      <c r="Q104" s="22"/>
    </row>
    <row r="105" spans="2:17" ht="15.75" thickBot="1">
      <c r="B105" s="141" t="s">
        <v>14</v>
      </c>
      <c r="C105" s="142"/>
      <c r="D105" s="143"/>
      <c r="E105" s="141" t="s">
        <v>29</v>
      </c>
      <c r="F105" s="142"/>
      <c r="G105" s="142"/>
      <c r="H105" s="142"/>
      <c r="I105" s="142"/>
      <c r="J105" s="142"/>
      <c r="K105" s="142"/>
      <c r="L105" s="142"/>
      <c r="M105" s="142"/>
      <c r="N105" s="143"/>
      <c r="O105" s="40"/>
      <c r="P105" s="40"/>
      <c r="Q105" s="22"/>
    </row>
    <row r="106" spans="2:17" ht="15.75" thickBot="1">
      <c r="B106" s="141" t="s">
        <v>15</v>
      </c>
      <c r="C106" s="142"/>
      <c r="D106" s="143"/>
      <c r="E106" s="172" t="s">
        <v>16</v>
      </c>
      <c r="F106" s="173"/>
      <c r="G106" s="173"/>
      <c r="H106" s="173"/>
      <c r="I106" s="173"/>
      <c r="J106" s="173"/>
      <c r="K106" s="173"/>
      <c r="L106" s="173"/>
      <c r="M106" s="173"/>
      <c r="N106" s="174"/>
      <c r="O106" s="41"/>
      <c r="P106" s="41"/>
      <c r="Q106" s="22"/>
    </row>
    <row r="107" spans="2:17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9.5">
      <c r="B108" s="144" t="s">
        <v>188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39"/>
      <c r="P108" s="39"/>
      <c r="Q108" s="22"/>
    </row>
    <row r="109" spans="2:17" ht="20.25" thickBot="1">
      <c r="B109" s="22"/>
      <c r="C109" s="22"/>
      <c r="D109" s="22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22"/>
    </row>
    <row r="110" spans="2:17" ht="18.75" thickBot="1">
      <c r="B110" s="163" t="s">
        <v>17</v>
      </c>
      <c r="C110" s="163"/>
      <c r="D110" s="163"/>
      <c r="E110" s="42">
        <f>SUM(N86)</f>
        <v>93184.00568799998</v>
      </c>
      <c r="F110" s="141" t="s">
        <v>18</v>
      </c>
      <c r="G110" s="142"/>
      <c r="H110" s="142"/>
      <c r="I110" s="142"/>
      <c r="J110" s="142"/>
      <c r="K110" s="142"/>
      <c r="L110" s="142"/>
      <c r="M110" s="142"/>
      <c r="N110" s="143"/>
      <c r="O110" s="40"/>
      <c r="P110" s="40"/>
      <c r="Q110" s="22"/>
    </row>
    <row r="111" spans="2:17" ht="15.75" thickBot="1">
      <c r="B111" s="164" t="s">
        <v>19</v>
      </c>
      <c r="C111" s="164"/>
      <c r="D111" s="164"/>
      <c r="E111" s="36">
        <f>SUM(N84)</f>
        <v>53512.2</v>
      </c>
      <c r="F111" s="141" t="s">
        <v>20</v>
      </c>
      <c r="G111" s="142"/>
      <c r="H111" s="142"/>
      <c r="I111" s="142"/>
      <c r="J111" s="142"/>
      <c r="K111" s="142"/>
      <c r="L111" s="142"/>
      <c r="M111" s="142"/>
      <c r="N111" s="143"/>
      <c r="O111" s="40"/>
      <c r="P111" s="40"/>
      <c r="Q111" s="22"/>
    </row>
    <row r="112" spans="2:17" ht="15.75" thickBot="1">
      <c r="B112" s="164" t="s">
        <v>19</v>
      </c>
      <c r="C112" s="164"/>
      <c r="D112" s="164"/>
      <c r="E112" s="36">
        <f>SUM(N83)</f>
        <v>13113.64</v>
      </c>
      <c r="F112" s="141" t="s">
        <v>21</v>
      </c>
      <c r="G112" s="142"/>
      <c r="H112" s="142"/>
      <c r="I112" s="142"/>
      <c r="J112" s="142"/>
      <c r="K112" s="142"/>
      <c r="L112" s="142"/>
      <c r="M112" s="142"/>
      <c r="N112" s="143"/>
      <c r="O112" s="40"/>
      <c r="P112" s="40"/>
      <c r="Q112" s="22"/>
    </row>
    <row r="113" spans="2:17" ht="15.75" thickBot="1">
      <c r="B113" s="164" t="s">
        <v>19</v>
      </c>
      <c r="C113" s="164"/>
      <c r="D113" s="164"/>
      <c r="E113" s="36">
        <f>SUM(N85)</f>
        <v>26558.165687999986</v>
      </c>
      <c r="F113" s="141" t="s">
        <v>32</v>
      </c>
      <c r="G113" s="142"/>
      <c r="H113" s="142"/>
      <c r="I113" s="142"/>
      <c r="J113" s="142"/>
      <c r="K113" s="142"/>
      <c r="L113" s="142"/>
      <c r="M113" s="142"/>
      <c r="N113" s="143"/>
      <c r="O113" s="40"/>
      <c r="P113" s="40"/>
      <c r="Q113" s="22"/>
    </row>
    <row r="114" spans="2:17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5">
      <c r="B115" s="22"/>
      <c r="C115" s="22"/>
      <c r="D115" s="22"/>
      <c r="E115" s="176" t="s">
        <v>189</v>
      </c>
      <c r="F115" s="175"/>
      <c r="G115" s="175"/>
      <c r="H115" s="175"/>
      <c r="I115" s="28" t="s">
        <v>22</v>
      </c>
      <c r="J115" s="29"/>
      <c r="K115" s="43"/>
      <c r="L115" s="177" t="s">
        <v>43</v>
      </c>
      <c r="M115" s="177"/>
      <c r="N115" s="177"/>
      <c r="O115" s="43"/>
      <c r="P115" s="22"/>
      <c r="Q115" s="22"/>
    </row>
    <row r="116" spans="2:17" ht="15">
      <c r="B116" s="22"/>
      <c r="C116" s="22"/>
      <c r="D116" s="22"/>
      <c r="E116" s="175" t="s">
        <v>23</v>
      </c>
      <c r="F116" s="175"/>
      <c r="G116" s="175"/>
      <c r="H116" s="175"/>
      <c r="I116" s="29"/>
      <c r="J116" s="29"/>
      <c r="L116" s="175" t="s">
        <v>24</v>
      </c>
      <c r="M116" s="175"/>
      <c r="N116" s="175"/>
      <c r="O116" s="44"/>
      <c r="P116" s="22"/>
      <c r="Q116" s="22"/>
    </row>
    <row r="117" spans="2:17" ht="12.75">
      <c r="B117" s="22"/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2"/>
      <c r="O117" s="24"/>
      <c r="P117" s="23"/>
      <c r="Q117" s="22"/>
    </row>
    <row r="118" spans="2:17" ht="12.75"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2"/>
      <c r="O118" s="24"/>
      <c r="P118" s="23"/>
      <c r="Q118" s="22"/>
    </row>
    <row r="119" spans="2:17" ht="13.5" thickBot="1">
      <c r="B119" s="22"/>
      <c r="C119" s="22"/>
      <c r="D119" s="22"/>
      <c r="E119" s="22"/>
      <c r="F119" s="23"/>
      <c r="G119" s="23"/>
      <c r="H119" s="23"/>
      <c r="I119" s="23"/>
      <c r="J119" s="23"/>
      <c r="K119" s="23"/>
      <c r="L119" s="23"/>
      <c r="M119" s="23"/>
      <c r="N119" s="22"/>
      <c r="O119" s="24"/>
      <c r="P119" s="23"/>
      <c r="Q119" s="22"/>
    </row>
    <row r="120" spans="2:17" ht="12.75" customHeight="1">
      <c r="B120" s="160" t="s">
        <v>181</v>
      </c>
      <c r="C120" s="160"/>
      <c r="D120" s="160"/>
      <c r="E120" s="160" t="s">
        <v>174</v>
      </c>
      <c r="F120" s="160"/>
      <c r="G120" s="160"/>
      <c r="H120" s="160"/>
      <c r="I120" s="160"/>
      <c r="J120" s="160"/>
      <c r="K120" s="150" t="s">
        <v>178</v>
      </c>
      <c r="L120" s="151"/>
      <c r="M120" s="151"/>
      <c r="N120" s="152"/>
      <c r="O120" s="40"/>
      <c r="P120" s="40"/>
      <c r="Q120" s="22"/>
    </row>
    <row r="121" spans="2:17" ht="12.75" customHeight="1">
      <c r="B121" s="161"/>
      <c r="C121" s="161"/>
      <c r="D121" s="161"/>
      <c r="E121" s="161"/>
      <c r="F121" s="161"/>
      <c r="G121" s="161"/>
      <c r="H121" s="161"/>
      <c r="I121" s="161"/>
      <c r="J121" s="161"/>
      <c r="K121" s="153"/>
      <c r="L121" s="154"/>
      <c r="M121" s="154"/>
      <c r="N121" s="155"/>
      <c r="O121" s="40"/>
      <c r="P121" s="40"/>
      <c r="Q121" s="22"/>
    </row>
    <row r="122" spans="2:17" ht="12.75" customHeight="1" thickBot="1">
      <c r="B122" s="162"/>
      <c r="C122" s="162"/>
      <c r="D122" s="162"/>
      <c r="E122" s="162"/>
      <c r="F122" s="162"/>
      <c r="G122" s="162"/>
      <c r="H122" s="162"/>
      <c r="I122" s="162"/>
      <c r="J122" s="162"/>
      <c r="K122" s="156"/>
      <c r="L122" s="157"/>
      <c r="M122" s="157"/>
      <c r="N122" s="158"/>
      <c r="O122" s="40"/>
      <c r="P122" s="40"/>
      <c r="Q122" s="22"/>
    </row>
    <row r="123" spans="2:17" ht="13.5" thickBot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3"/>
      <c r="Q123" s="22"/>
    </row>
    <row r="124" spans="2:17" s="4" customFormat="1" ht="21" customHeight="1" thickBot="1">
      <c r="B124" s="164" t="s">
        <v>133</v>
      </c>
      <c r="C124" s="164"/>
      <c r="D124" s="164"/>
      <c r="E124" s="141" t="s">
        <v>132</v>
      </c>
      <c r="F124" s="142"/>
      <c r="G124" s="142"/>
      <c r="H124" s="142"/>
      <c r="I124" s="142"/>
      <c r="J124" s="143"/>
      <c r="K124" s="164" t="s">
        <v>168</v>
      </c>
      <c r="L124" s="164"/>
      <c r="M124" s="164"/>
      <c r="N124" s="164"/>
      <c r="O124" s="40"/>
      <c r="P124" s="40"/>
      <c r="Q124" s="30"/>
    </row>
    <row r="125" spans="2:17" s="4" customFormat="1" ht="21" customHeight="1" thickBot="1">
      <c r="B125" s="164" t="s">
        <v>35</v>
      </c>
      <c r="C125" s="164"/>
      <c r="D125" s="164"/>
      <c r="E125" s="141" t="s">
        <v>31</v>
      </c>
      <c r="F125" s="142"/>
      <c r="G125" s="142"/>
      <c r="H125" s="142"/>
      <c r="I125" s="142"/>
      <c r="J125" s="143"/>
      <c r="K125" s="164" t="s">
        <v>40</v>
      </c>
      <c r="L125" s="164"/>
      <c r="M125" s="164"/>
      <c r="N125" s="164"/>
      <c r="O125" s="40"/>
      <c r="P125" s="40"/>
      <c r="Q125" s="30"/>
    </row>
    <row r="126" spans="5:17" ht="15" customHeight="1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/>
    </row>
    <row r="127" spans="5:17" ht="14.25" customHeight="1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/>
    </row>
    <row r="128" spans="6:17" ht="15" customHeight="1">
      <c r="F128"/>
      <c r="G128"/>
      <c r="H128"/>
      <c r="I128"/>
      <c r="J128"/>
      <c r="K128"/>
      <c r="L128"/>
      <c r="M128"/>
      <c r="N128"/>
      <c r="O128"/>
      <c r="P128"/>
      <c r="Q128"/>
    </row>
    <row r="129" spans="6:17" ht="20.25" customHeight="1">
      <c r="F129"/>
      <c r="G129"/>
      <c r="H129"/>
      <c r="I129"/>
      <c r="J129"/>
      <c r="K129"/>
      <c r="L129"/>
      <c r="M129"/>
      <c r="N129"/>
      <c r="O129"/>
      <c r="P129"/>
      <c r="Q129"/>
    </row>
    <row r="130" spans="6:17" ht="15" customHeight="1" thickBot="1"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1.25" customHeight="1">
      <c r="B131" s="160" t="s">
        <v>181</v>
      </c>
      <c r="C131" s="160"/>
      <c r="D131" s="160"/>
      <c r="E131" s="160" t="s">
        <v>174</v>
      </c>
      <c r="F131" s="160"/>
      <c r="G131" s="160"/>
      <c r="H131" s="160"/>
      <c r="I131" s="160"/>
      <c r="J131" s="160"/>
      <c r="K131" s="150" t="s">
        <v>178</v>
      </c>
      <c r="L131" s="151"/>
      <c r="M131" s="151"/>
      <c r="N131" s="152"/>
      <c r="O131"/>
      <c r="P131"/>
      <c r="Q131"/>
    </row>
    <row r="132" spans="2:17" ht="11.25" customHeight="1">
      <c r="B132" s="161"/>
      <c r="C132" s="161"/>
      <c r="D132" s="161"/>
      <c r="E132" s="161"/>
      <c r="F132" s="161"/>
      <c r="G132" s="161"/>
      <c r="H132" s="161"/>
      <c r="I132" s="161"/>
      <c r="J132" s="161"/>
      <c r="K132" s="153"/>
      <c r="L132" s="154"/>
      <c r="M132" s="154"/>
      <c r="N132" s="155"/>
      <c r="O132"/>
      <c r="P132"/>
      <c r="Q132"/>
    </row>
    <row r="133" spans="2:17" ht="11.25" customHeight="1" thickBot="1">
      <c r="B133" s="162"/>
      <c r="C133" s="162"/>
      <c r="D133" s="162"/>
      <c r="E133" s="162"/>
      <c r="F133" s="162"/>
      <c r="G133" s="162"/>
      <c r="H133" s="162"/>
      <c r="I133" s="162"/>
      <c r="J133" s="162"/>
      <c r="K133" s="156"/>
      <c r="L133" s="157"/>
      <c r="M133" s="157"/>
      <c r="N133" s="158"/>
      <c r="O133"/>
      <c r="P133"/>
      <c r="Q133"/>
    </row>
    <row r="134" spans="2:17" ht="1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/>
      <c r="O134"/>
      <c r="P134"/>
      <c r="Q134"/>
    </row>
    <row r="135" spans="2:17" ht="18" customHeight="1">
      <c r="B135" s="144" t="s">
        <v>11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/>
      <c r="P135"/>
      <c r="Q135"/>
    </row>
    <row r="136" spans="2:17" ht="15" customHeight="1" thickBot="1">
      <c r="B136" s="22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/>
      <c r="O136"/>
      <c r="P136"/>
      <c r="Q136"/>
    </row>
    <row r="137" spans="2:17" ht="15.75" thickBot="1">
      <c r="B137" s="141" t="s">
        <v>12</v>
      </c>
      <c r="C137" s="142"/>
      <c r="D137" s="143"/>
      <c r="E137" s="141" t="s">
        <v>63</v>
      </c>
      <c r="F137" s="142"/>
      <c r="G137" s="142"/>
      <c r="H137" s="142"/>
      <c r="I137" s="142"/>
      <c r="J137" s="142"/>
      <c r="K137" s="142"/>
      <c r="L137" s="142"/>
      <c r="M137" s="142"/>
      <c r="N137" s="143"/>
      <c r="O137"/>
      <c r="P137"/>
      <c r="Q137"/>
    </row>
    <row r="138" spans="2:17" ht="15.75" thickBot="1">
      <c r="B138" s="141" t="s">
        <v>13</v>
      </c>
      <c r="C138" s="142"/>
      <c r="D138" s="143"/>
      <c r="E138" s="141" t="s">
        <v>28</v>
      </c>
      <c r="F138" s="142"/>
      <c r="G138" s="142"/>
      <c r="H138" s="142"/>
      <c r="I138" s="142"/>
      <c r="J138" s="142"/>
      <c r="K138" s="142"/>
      <c r="L138" s="142"/>
      <c r="M138" s="142"/>
      <c r="N138" s="143"/>
      <c r="O138"/>
      <c r="P138"/>
      <c r="Q138"/>
    </row>
    <row r="139" spans="2:17" ht="15.75" thickBot="1">
      <c r="B139" s="141" t="s">
        <v>14</v>
      </c>
      <c r="C139" s="142"/>
      <c r="D139" s="143"/>
      <c r="E139" s="141" t="s">
        <v>29</v>
      </c>
      <c r="F139" s="142"/>
      <c r="G139" s="142"/>
      <c r="H139" s="142"/>
      <c r="I139" s="142"/>
      <c r="J139" s="142"/>
      <c r="K139" s="142"/>
      <c r="L139" s="142"/>
      <c r="M139" s="142"/>
      <c r="N139" s="143"/>
      <c r="O139"/>
      <c r="P139"/>
      <c r="Q139"/>
    </row>
    <row r="140" spans="2:17" ht="15.75" thickBot="1">
      <c r="B140" s="141" t="s">
        <v>15</v>
      </c>
      <c r="C140" s="142"/>
      <c r="D140" s="143"/>
      <c r="E140" s="172" t="s">
        <v>16</v>
      </c>
      <c r="F140" s="173"/>
      <c r="G140" s="173"/>
      <c r="H140" s="173"/>
      <c r="I140" s="173"/>
      <c r="J140" s="173"/>
      <c r="K140" s="173"/>
      <c r="L140" s="173"/>
      <c r="M140" s="173"/>
      <c r="N140" s="174"/>
      <c r="O140"/>
      <c r="P140"/>
      <c r="Q140"/>
    </row>
    <row r="141" spans="2:17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/>
      <c r="O141"/>
      <c r="P141"/>
      <c r="Q141"/>
    </row>
    <row r="142" spans="2:17" ht="19.5">
      <c r="B142" s="144" t="s">
        <v>182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/>
      <c r="P142"/>
      <c r="Q142"/>
    </row>
    <row r="143" spans="2:17" ht="15" customHeight="1" thickBot="1">
      <c r="B143" s="22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/>
      <c r="O143"/>
      <c r="P143"/>
      <c r="Q143"/>
    </row>
    <row r="144" spans="2:17" ht="15.75" customHeight="1" thickBot="1">
      <c r="B144" s="178" t="s">
        <v>17</v>
      </c>
      <c r="C144" s="179"/>
      <c r="D144" s="180"/>
      <c r="E144" s="133">
        <f>SUM(N83:N84)</f>
        <v>66625.84</v>
      </c>
      <c r="F144" s="141" t="s">
        <v>18</v>
      </c>
      <c r="G144" s="142"/>
      <c r="H144" s="142"/>
      <c r="I144" s="142"/>
      <c r="J144" s="142"/>
      <c r="K144" s="142"/>
      <c r="L144" s="142"/>
      <c r="M144" s="142"/>
      <c r="N144" s="143"/>
      <c r="O144"/>
      <c r="P144"/>
      <c r="Q144"/>
    </row>
    <row r="145" spans="2:17" ht="15.75" customHeight="1" thickBot="1">
      <c r="B145" s="141" t="s">
        <v>19</v>
      </c>
      <c r="C145" s="142"/>
      <c r="D145" s="143"/>
      <c r="E145" s="132">
        <f>SUM(N84)</f>
        <v>53512.2</v>
      </c>
      <c r="F145" s="141" t="s">
        <v>20</v>
      </c>
      <c r="G145" s="142"/>
      <c r="H145" s="142"/>
      <c r="I145" s="142"/>
      <c r="J145" s="142"/>
      <c r="K145" s="142"/>
      <c r="L145" s="142"/>
      <c r="M145" s="142"/>
      <c r="N145" s="143"/>
      <c r="O145" s="131"/>
      <c r="P145"/>
      <c r="Q145"/>
    </row>
    <row r="146" spans="2:15" ht="15.75" customHeight="1" thickBot="1">
      <c r="B146" s="141" t="s">
        <v>19</v>
      </c>
      <c r="C146" s="142"/>
      <c r="D146" s="143"/>
      <c r="E146" s="132">
        <f>SUM(N83)</f>
        <v>13113.64</v>
      </c>
      <c r="F146" s="141" t="s">
        <v>21</v>
      </c>
      <c r="G146" s="142"/>
      <c r="H146" s="142"/>
      <c r="I146" s="142"/>
      <c r="J146" s="142"/>
      <c r="K146" s="142"/>
      <c r="L146" s="142"/>
      <c r="M146" s="142"/>
      <c r="N146" s="143"/>
      <c r="O146" s="131"/>
    </row>
    <row r="147" spans="2:14" ht="15">
      <c r="B147" s="49"/>
      <c r="C147" s="49"/>
      <c r="D147" s="49"/>
      <c r="E147" s="51"/>
      <c r="F147" s="51"/>
      <c r="G147" s="49"/>
      <c r="H147" s="49"/>
      <c r="I147" s="49"/>
      <c r="J147" s="49"/>
      <c r="K147" s="49"/>
      <c r="L147" s="49"/>
      <c r="M147" s="49"/>
      <c r="N147" s="49"/>
    </row>
    <row r="148" spans="2:13" ht="15">
      <c r="B148" s="22"/>
      <c r="C148" s="22"/>
      <c r="D148" s="22"/>
      <c r="E148" s="176" t="s">
        <v>189</v>
      </c>
      <c r="F148" s="175"/>
      <c r="G148" s="175"/>
      <c r="H148" s="28" t="s">
        <v>22</v>
      </c>
      <c r="I148" s="29"/>
      <c r="K148" s="177" t="s">
        <v>45</v>
      </c>
      <c r="L148" s="177"/>
      <c r="M148" s="177"/>
    </row>
    <row r="149" spans="2:13" ht="15">
      <c r="B149" s="22"/>
      <c r="C149" s="22"/>
      <c r="D149" s="22"/>
      <c r="E149" s="175" t="s">
        <v>23</v>
      </c>
      <c r="F149" s="175"/>
      <c r="G149" s="175"/>
      <c r="H149" s="29"/>
      <c r="I149" s="29"/>
      <c r="J149" s="29"/>
      <c r="K149" s="175" t="s">
        <v>24</v>
      </c>
      <c r="L149" s="175"/>
      <c r="M149" s="175"/>
    </row>
    <row r="150" spans="2:13" ht="15">
      <c r="B150" s="49"/>
      <c r="C150" s="49"/>
      <c r="D150" s="49"/>
      <c r="E150" s="51"/>
      <c r="F150" s="51"/>
      <c r="G150" s="49"/>
      <c r="H150" s="49"/>
      <c r="I150" s="49"/>
      <c r="J150" s="49"/>
      <c r="K150" s="49"/>
      <c r="L150" s="49"/>
      <c r="M150" s="49"/>
    </row>
    <row r="151" spans="2:14" ht="19.5">
      <c r="B151" s="144" t="s">
        <v>136</v>
      </c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</row>
    <row r="152" spans="2:14" ht="15.75" customHeight="1" thickBot="1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 ht="15.75" thickBot="1">
      <c r="B153" s="141" t="s">
        <v>12</v>
      </c>
      <c r="C153" s="142"/>
      <c r="D153" s="143"/>
      <c r="E153" s="141" t="s">
        <v>63</v>
      </c>
      <c r="F153" s="142"/>
      <c r="G153" s="142"/>
      <c r="H153" s="142"/>
      <c r="I153" s="142"/>
      <c r="J153" s="142"/>
      <c r="K153" s="142"/>
      <c r="L153" s="142"/>
      <c r="M153" s="142"/>
      <c r="N153" s="143"/>
    </row>
    <row r="154" spans="2:14" ht="15.75" thickBot="1">
      <c r="B154" s="141" t="s">
        <v>13</v>
      </c>
      <c r="C154" s="142"/>
      <c r="D154" s="143"/>
      <c r="E154" s="141" t="s">
        <v>28</v>
      </c>
      <c r="F154" s="142"/>
      <c r="G154" s="142"/>
      <c r="H154" s="142"/>
      <c r="I154" s="142"/>
      <c r="J154" s="142"/>
      <c r="K154" s="142"/>
      <c r="L154" s="142"/>
      <c r="M154" s="142"/>
      <c r="N154" s="143"/>
    </row>
    <row r="155" spans="2:14" ht="15.75" thickBot="1">
      <c r="B155" s="141" t="s">
        <v>14</v>
      </c>
      <c r="C155" s="142"/>
      <c r="D155" s="143"/>
      <c r="E155" s="141" t="s">
        <v>29</v>
      </c>
      <c r="F155" s="142"/>
      <c r="G155" s="142"/>
      <c r="H155" s="142"/>
      <c r="I155" s="142"/>
      <c r="J155" s="142"/>
      <c r="K155" s="142"/>
      <c r="L155" s="142"/>
      <c r="M155" s="142"/>
      <c r="N155" s="143"/>
    </row>
    <row r="156" spans="2:14" ht="15.75" thickBot="1">
      <c r="B156" s="141" t="s">
        <v>15</v>
      </c>
      <c r="C156" s="142"/>
      <c r="D156" s="143"/>
      <c r="E156" s="172" t="s">
        <v>16</v>
      </c>
      <c r="F156" s="173"/>
      <c r="G156" s="173"/>
      <c r="H156" s="173"/>
      <c r="I156" s="173"/>
      <c r="J156" s="173"/>
      <c r="K156" s="173"/>
      <c r="L156" s="173"/>
      <c r="M156" s="173"/>
      <c r="N156" s="174"/>
    </row>
    <row r="157" spans="2:14" ht="15">
      <c r="B157" s="49"/>
      <c r="C157" s="49"/>
      <c r="D157" s="49"/>
      <c r="E157" s="74"/>
      <c r="F157" s="74"/>
      <c r="G157" s="74"/>
      <c r="H157" s="74"/>
      <c r="I157" s="74"/>
      <c r="J157" s="74"/>
      <c r="K157" s="74"/>
      <c r="L157" s="74"/>
      <c r="M157" s="74"/>
      <c r="N157" s="74"/>
    </row>
    <row r="158" spans="2:14" ht="19.5">
      <c r="B158" s="144" t="s">
        <v>188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2:13" ht="15" customHeight="1" thickBot="1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2:14" ht="15.75" customHeight="1" thickBot="1">
      <c r="B160" s="178" t="s">
        <v>17</v>
      </c>
      <c r="C160" s="179"/>
      <c r="D160" s="180"/>
      <c r="E160" s="134">
        <f>SUM(N85)</f>
        <v>26558.165687999986</v>
      </c>
      <c r="F160" s="141" t="s">
        <v>18</v>
      </c>
      <c r="G160" s="142"/>
      <c r="H160" s="142"/>
      <c r="I160" s="142"/>
      <c r="J160" s="142"/>
      <c r="K160" s="142"/>
      <c r="L160" s="142"/>
      <c r="M160" s="142"/>
      <c r="N160" s="143"/>
    </row>
    <row r="161" spans="2:14" ht="15.75" thickBot="1">
      <c r="B161" s="141" t="s">
        <v>19</v>
      </c>
      <c r="C161" s="142"/>
      <c r="D161" s="143"/>
      <c r="E161" s="132" t="s">
        <v>135</v>
      </c>
      <c r="F161" s="141" t="s">
        <v>32</v>
      </c>
      <c r="G161" s="142"/>
      <c r="H161" s="142"/>
      <c r="I161" s="142"/>
      <c r="J161" s="142"/>
      <c r="K161" s="142"/>
      <c r="L161" s="142"/>
      <c r="M161" s="142"/>
      <c r="N161" s="143"/>
    </row>
    <row r="162" spans="2:13" ht="15">
      <c r="B162" s="49"/>
      <c r="C162" s="49"/>
      <c r="D162" s="49"/>
      <c r="E162" s="51"/>
      <c r="F162" s="51"/>
      <c r="G162" s="49"/>
      <c r="H162" s="49"/>
      <c r="I162" s="49"/>
      <c r="J162" s="49"/>
      <c r="K162" s="49"/>
      <c r="L162" s="49"/>
      <c r="M162" s="49"/>
    </row>
    <row r="163" spans="2:13" ht="15">
      <c r="B163" s="22"/>
      <c r="C163" s="22"/>
      <c r="D163" s="22"/>
      <c r="E163" s="176" t="s">
        <v>189</v>
      </c>
      <c r="F163" s="175"/>
      <c r="G163" s="175"/>
      <c r="H163" s="28" t="s">
        <v>22</v>
      </c>
      <c r="I163" s="29"/>
      <c r="K163" s="177" t="s">
        <v>45</v>
      </c>
      <c r="L163" s="177"/>
      <c r="M163" s="177"/>
    </row>
    <row r="164" spans="2:13" ht="15">
      <c r="B164" s="22"/>
      <c r="C164" s="22"/>
      <c r="D164" s="22"/>
      <c r="E164" s="175" t="s">
        <v>23</v>
      </c>
      <c r="F164" s="175"/>
      <c r="G164" s="175"/>
      <c r="H164" s="29"/>
      <c r="I164" s="29"/>
      <c r="J164" s="29"/>
      <c r="K164" s="175" t="s">
        <v>24</v>
      </c>
      <c r="L164" s="175"/>
      <c r="M164" s="175"/>
    </row>
    <row r="165" spans="2:14" ht="13.5" thickBot="1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2:14" ht="15.75" thickBot="1">
      <c r="B166" s="164" t="s">
        <v>133</v>
      </c>
      <c r="C166" s="164"/>
      <c r="D166" s="164"/>
      <c r="E166" s="141" t="s">
        <v>132</v>
      </c>
      <c r="F166" s="142"/>
      <c r="G166" s="142"/>
      <c r="H166" s="142"/>
      <c r="I166" s="142"/>
      <c r="J166" s="143"/>
      <c r="K166" s="164" t="s">
        <v>168</v>
      </c>
      <c r="L166" s="164"/>
      <c r="M166" s="164"/>
      <c r="N166" s="164"/>
    </row>
    <row r="167" spans="2:14" ht="15.75" thickBot="1">
      <c r="B167" s="164" t="s">
        <v>35</v>
      </c>
      <c r="C167" s="164"/>
      <c r="D167" s="164"/>
      <c r="E167" s="141" t="s">
        <v>31</v>
      </c>
      <c r="F167" s="142"/>
      <c r="G167" s="142"/>
      <c r="H167" s="142"/>
      <c r="I167" s="142"/>
      <c r="J167" s="143"/>
      <c r="K167" s="164" t="s">
        <v>40</v>
      </c>
      <c r="L167" s="164"/>
      <c r="M167" s="164"/>
      <c r="N167" s="164"/>
    </row>
  </sheetData>
  <sheetProtection/>
  <mergeCells count="99">
    <mergeCell ref="F160:N160"/>
    <mergeCell ref="F161:N161"/>
    <mergeCell ref="B167:D167"/>
    <mergeCell ref="E167:J167"/>
    <mergeCell ref="K167:N167"/>
    <mergeCell ref="B151:N151"/>
    <mergeCell ref="B160:D160"/>
    <mergeCell ref="B156:D156"/>
    <mergeCell ref="E156:N156"/>
    <mergeCell ref="B158:N158"/>
    <mergeCell ref="B142:N142"/>
    <mergeCell ref="B166:D166"/>
    <mergeCell ref="E166:J166"/>
    <mergeCell ref="K166:N166"/>
    <mergeCell ref="B161:D161"/>
    <mergeCell ref="E163:G163"/>
    <mergeCell ref="K163:M163"/>
    <mergeCell ref="E164:G164"/>
    <mergeCell ref="K164:M164"/>
    <mergeCell ref="B146:D146"/>
    <mergeCell ref="E148:G148"/>
    <mergeCell ref="K148:M148"/>
    <mergeCell ref="E149:G149"/>
    <mergeCell ref="K149:M149"/>
    <mergeCell ref="B144:D144"/>
    <mergeCell ref="B145:D145"/>
    <mergeCell ref="F144:N144"/>
    <mergeCell ref="F145:N145"/>
    <mergeCell ref="F146:N146"/>
    <mergeCell ref="B138:D138"/>
    <mergeCell ref="E138:N138"/>
    <mergeCell ref="B139:D139"/>
    <mergeCell ref="E139:N139"/>
    <mergeCell ref="B140:D140"/>
    <mergeCell ref="E140:N140"/>
    <mergeCell ref="B131:D133"/>
    <mergeCell ref="E131:J133"/>
    <mergeCell ref="K131:N133"/>
    <mergeCell ref="B137:D137"/>
    <mergeCell ref="E137:N137"/>
    <mergeCell ref="B135:N135"/>
    <mergeCell ref="E124:J124"/>
    <mergeCell ref="K124:N124"/>
    <mergeCell ref="E125:J125"/>
    <mergeCell ref="K125:N125"/>
    <mergeCell ref="L115:N115"/>
    <mergeCell ref="L116:N116"/>
    <mergeCell ref="E106:N106"/>
    <mergeCell ref="F110:N110"/>
    <mergeCell ref="F111:N111"/>
    <mergeCell ref="F112:N112"/>
    <mergeCell ref="F113:N113"/>
    <mergeCell ref="E120:J122"/>
    <mergeCell ref="K120:N122"/>
    <mergeCell ref="B108:N108"/>
    <mergeCell ref="E116:H116"/>
    <mergeCell ref="E115:H115"/>
    <mergeCell ref="E103:N103"/>
    <mergeCell ref="E104:N104"/>
    <mergeCell ref="E105:N105"/>
    <mergeCell ref="B78:E79"/>
    <mergeCell ref="G78:K80"/>
    <mergeCell ref="L78:N78"/>
    <mergeCell ref="L79:N79"/>
    <mergeCell ref="B80:D80"/>
    <mergeCell ref="E96:J98"/>
    <mergeCell ref="B96:D98"/>
    <mergeCell ref="B124:D124"/>
    <mergeCell ref="B125:D125"/>
    <mergeCell ref="B106:D106"/>
    <mergeCell ref="B81:D81"/>
    <mergeCell ref="B82:D82"/>
    <mergeCell ref="G82:K82"/>
    <mergeCell ref="B83:D83"/>
    <mergeCell ref="G83:K83"/>
    <mergeCell ref="B84:D84"/>
    <mergeCell ref="G84:K84"/>
    <mergeCell ref="B120:D122"/>
    <mergeCell ref="B110:D110"/>
    <mergeCell ref="B111:D111"/>
    <mergeCell ref="B113:D113"/>
    <mergeCell ref="B103:D103"/>
    <mergeCell ref="B104:D104"/>
    <mergeCell ref="B105:D105"/>
    <mergeCell ref="B112:D112"/>
    <mergeCell ref="B101:N101"/>
    <mergeCell ref="B86:D86"/>
    <mergeCell ref="G86:K86"/>
    <mergeCell ref="B2:O2"/>
    <mergeCell ref="B85:D85"/>
    <mergeCell ref="G85:K85"/>
    <mergeCell ref="K96:N98"/>
    <mergeCell ref="L80:N80"/>
    <mergeCell ref="B153:D153"/>
    <mergeCell ref="E153:N153"/>
    <mergeCell ref="B154:D154"/>
    <mergeCell ref="E154:N154"/>
    <mergeCell ref="B155:D155"/>
    <mergeCell ref="E155:N155"/>
  </mergeCells>
  <hyperlinks>
    <hyperlink ref="E106" r:id="rId1" display="radojevicboban@gmail.com"/>
    <hyperlink ref="E140" r:id="rId2" display="radojevicboban@gmail.com"/>
    <hyperlink ref="E156" r:id="rId3" display="radojevicboban@gmail.com"/>
  </hyperlinks>
  <printOptions horizontalCentered="1" verticalCentered="1"/>
  <pageMargins left="0.1" right="0" top="0" bottom="0" header="0" footer="0"/>
  <pageSetup horizontalDpi="300" verticalDpi="300" orientation="landscape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69"/>
  <sheetViews>
    <sheetView zoomScale="90" zoomScaleNormal="90" zoomScalePageLayoutView="0" workbookViewId="0" topLeftCell="A57">
      <selection activeCell="S68" sqref="S68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29.7109375" style="0" customWidth="1"/>
    <col min="4" max="4" width="8.8515625" style="0" customWidth="1"/>
    <col min="5" max="5" width="10.57421875" style="0" customWidth="1"/>
    <col min="6" max="6" width="8.7109375" style="1" customWidth="1"/>
    <col min="7" max="7" width="7.7109375" style="1" customWidth="1"/>
    <col min="8" max="8" width="8.57421875" style="1" customWidth="1"/>
    <col min="9" max="11" width="8.7109375" style="1" customWidth="1"/>
    <col min="12" max="12" width="10.421875" style="1" customWidth="1"/>
    <col min="13" max="13" width="10.140625" style="1" customWidth="1"/>
    <col min="14" max="14" width="10.421875" style="1" customWidth="1"/>
    <col min="15" max="15" width="10.140625" style="2" customWidth="1"/>
    <col min="16" max="16" width="10.140625" style="1" customWidth="1"/>
    <col min="17" max="17" width="12.7109375" style="1" customWidth="1"/>
  </cols>
  <sheetData>
    <row r="1" ht="12.75"/>
    <row r="2" spans="2:17" ht="21" customHeight="1">
      <c r="B2" s="147" t="s">
        <v>215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26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140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137">
        <v>77.5</v>
      </c>
      <c r="E4" s="6">
        <v>1</v>
      </c>
      <c r="F4" s="7">
        <f>$E$80/SUM($E$4:$E$75)*1</f>
        <v>0</v>
      </c>
      <c r="G4" s="7">
        <f>E81/B75</f>
        <v>0</v>
      </c>
      <c r="H4" s="7">
        <v>180</v>
      </c>
      <c r="I4" s="7">
        <v>200</v>
      </c>
      <c r="J4" s="7">
        <v>320</v>
      </c>
      <c r="K4" s="7">
        <f>SUM(D4*6.9)</f>
        <v>534.75</v>
      </c>
      <c r="L4" s="7">
        <f>SUM(F4:K4)</f>
        <v>1234.75</v>
      </c>
      <c r="M4" s="7">
        <f>SUM(L4*1.096)</f>
        <v>1353.286</v>
      </c>
      <c r="N4" s="8"/>
      <c r="O4" s="8">
        <f>SUM(M4:N4)</f>
        <v>1353.286</v>
      </c>
      <c r="P4" s="8"/>
      <c r="Q4" s="8">
        <f>SUM(P4-O4)</f>
        <v>-1353.286</v>
      </c>
    </row>
    <row r="5" spans="2:17" ht="17.25" customHeight="1">
      <c r="B5" s="18">
        <v>2</v>
      </c>
      <c r="C5" s="70" t="s">
        <v>65</v>
      </c>
      <c r="D5" s="137">
        <v>69.27</v>
      </c>
      <c r="E5" s="6">
        <v>3</v>
      </c>
      <c r="F5" s="7">
        <f>$E$80/SUM($E$4:$E$75)*3</f>
        <v>0</v>
      </c>
      <c r="G5" s="7">
        <f>E81/B75</f>
        <v>0</v>
      </c>
      <c r="H5" s="7">
        <v>180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1177.963</v>
      </c>
      <c r="M5" s="7">
        <f aca="true" t="shared" si="2" ref="M5:M68">SUM(L5*1.096)</f>
        <v>1291.047448</v>
      </c>
      <c r="N5" s="8">
        <v>150</v>
      </c>
      <c r="O5" s="8">
        <f aca="true" t="shared" si="3" ref="O5:O68">SUM(M5:N5)</f>
        <v>1441.047448</v>
      </c>
      <c r="P5" s="8"/>
      <c r="Q5" s="8">
        <f aca="true" t="shared" si="4" ref="Q5:Q68">SUM(P5-O5)</f>
        <v>-1441.047448</v>
      </c>
    </row>
    <row r="6" spans="2:17" ht="17.25" customHeight="1">
      <c r="B6" s="18">
        <v>3</v>
      </c>
      <c r="C6" s="70" t="s">
        <v>131</v>
      </c>
      <c r="D6" s="137">
        <v>50.4</v>
      </c>
      <c r="E6" s="6">
        <v>1</v>
      </c>
      <c r="F6" s="7">
        <f>$E$80/SUM($E$4:$E$75)*1</f>
        <v>0</v>
      </c>
      <c r="G6" s="7">
        <f>E81/B75</f>
        <v>0</v>
      </c>
      <c r="H6" s="7">
        <v>180</v>
      </c>
      <c r="I6" s="7">
        <v>200</v>
      </c>
      <c r="J6" s="7">
        <v>320</v>
      </c>
      <c r="K6" s="7">
        <f t="shared" si="0"/>
        <v>347.76</v>
      </c>
      <c r="L6" s="7">
        <f t="shared" si="1"/>
        <v>1047.76</v>
      </c>
      <c r="M6" s="7">
        <f t="shared" si="2"/>
        <v>1148.3449600000001</v>
      </c>
      <c r="N6" s="8"/>
      <c r="O6" s="8">
        <f t="shared" si="3"/>
        <v>1148.3449600000001</v>
      </c>
      <c r="P6" s="8"/>
      <c r="Q6" s="8">
        <f t="shared" si="4"/>
        <v>-1148.3449600000001</v>
      </c>
    </row>
    <row r="7" spans="2:17" ht="17.25" customHeight="1">
      <c r="B7" s="18">
        <v>4</v>
      </c>
      <c r="C7" s="70" t="s">
        <v>66</v>
      </c>
      <c r="D7" s="137">
        <v>28.17</v>
      </c>
      <c r="E7" s="6">
        <v>2</v>
      </c>
      <c r="F7" s="7">
        <f>$E$80/SUM($E$4:$E$75)*2</f>
        <v>0</v>
      </c>
      <c r="G7" s="7">
        <f>E81/B75</f>
        <v>0</v>
      </c>
      <c r="H7" s="7">
        <v>180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894.373</v>
      </c>
      <c r="M7" s="7">
        <f t="shared" si="2"/>
        <v>980.2328080000001</v>
      </c>
      <c r="N7" s="8"/>
      <c r="O7" s="8">
        <f t="shared" si="3"/>
        <v>980.2328080000001</v>
      </c>
      <c r="P7" s="8"/>
      <c r="Q7" s="8">
        <f t="shared" si="4"/>
        <v>-980.2328080000001</v>
      </c>
    </row>
    <row r="8" spans="2:17" ht="17.25" customHeight="1">
      <c r="B8" s="18">
        <v>5</v>
      </c>
      <c r="C8" s="70" t="s">
        <v>67</v>
      </c>
      <c r="D8" s="137">
        <v>50.96</v>
      </c>
      <c r="E8" s="6">
        <v>2</v>
      </c>
      <c r="F8" s="7">
        <f>$E$80/SUM($E$4:$E$75)*2</f>
        <v>0</v>
      </c>
      <c r="G8" s="7">
        <f>E81/B75</f>
        <v>0</v>
      </c>
      <c r="H8" s="7">
        <v>180</v>
      </c>
      <c r="I8" s="7">
        <v>200</v>
      </c>
      <c r="J8" s="7">
        <v>320</v>
      </c>
      <c r="K8" s="7">
        <f t="shared" si="0"/>
        <v>351.624</v>
      </c>
      <c r="L8" s="7">
        <f t="shared" si="1"/>
        <v>1051.624</v>
      </c>
      <c r="M8" s="7">
        <f t="shared" si="2"/>
        <v>1152.5799040000002</v>
      </c>
      <c r="N8" s="8"/>
      <c r="O8" s="8">
        <f t="shared" si="3"/>
        <v>1152.5799040000002</v>
      </c>
      <c r="P8" s="8"/>
      <c r="Q8" s="8">
        <f t="shared" si="4"/>
        <v>-1152.5799040000002</v>
      </c>
    </row>
    <row r="9" spans="2:17" ht="17.25" customHeight="1">
      <c r="B9" s="18">
        <v>6</v>
      </c>
      <c r="C9" s="70" t="s">
        <v>166</v>
      </c>
      <c r="D9" s="137">
        <v>77.5</v>
      </c>
      <c r="E9" s="6">
        <v>1</v>
      </c>
      <c r="F9" s="7">
        <f>$E$80/SUM($E$4:$E$75)*1</f>
        <v>0</v>
      </c>
      <c r="G9" s="7">
        <f>E81/B75</f>
        <v>0</v>
      </c>
      <c r="H9" s="7">
        <v>180</v>
      </c>
      <c r="I9" s="7">
        <v>200</v>
      </c>
      <c r="J9" s="7">
        <v>320</v>
      </c>
      <c r="K9" s="7">
        <f t="shared" si="0"/>
        <v>534.75</v>
      </c>
      <c r="L9" s="7">
        <f t="shared" si="1"/>
        <v>1234.75</v>
      </c>
      <c r="M9" s="7">
        <f t="shared" si="2"/>
        <v>1353.286</v>
      </c>
      <c r="N9" s="8"/>
      <c r="O9" s="8">
        <f t="shared" si="3"/>
        <v>1353.286</v>
      </c>
      <c r="P9" s="8"/>
      <c r="Q9" s="8">
        <f t="shared" si="4"/>
        <v>-1353.286</v>
      </c>
    </row>
    <row r="10" spans="2:17" ht="17.25" customHeight="1">
      <c r="B10" s="18">
        <v>7</v>
      </c>
      <c r="C10" s="70" t="s">
        <v>68</v>
      </c>
      <c r="D10" s="137">
        <v>69.27</v>
      </c>
      <c r="E10" s="6">
        <v>4</v>
      </c>
      <c r="F10" s="7">
        <f>$E$80/SUM($E$4:$E$75)*4</f>
        <v>0</v>
      </c>
      <c r="G10" s="7">
        <f>E81/B75</f>
        <v>0</v>
      </c>
      <c r="H10" s="7">
        <v>180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1177.963</v>
      </c>
      <c r="M10" s="7">
        <f t="shared" si="2"/>
        <v>1291.047448</v>
      </c>
      <c r="N10" s="8"/>
      <c r="O10" s="8">
        <f t="shared" si="3"/>
        <v>1291.047448</v>
      </c>
      <c r="P10" s="8"/>
      <c r="Q10" s="8">
        <f t="shared" si="4"/>
        <v>-1291.047448</v>
      </c>
    </row>
    <row r="11" spans="2:17" ht="17.25" customHeight="1">
      <c r="B11" s="18">
        <v>8</v>
      </c>
      <c r="C11" s="70" t="s">
        <v>69</v>
      </c>
      <c r="D11" s="137">
        <v>50.4</v>
      </c>
      <c r="E11" s="6">
        <v>1</v>
      </c>
      <c r="F11" s="7">
        <f>$E$80/SUM($E$4:$E$75)*1</f>
        <v>0</v>
      </c>
      <c r="G11" s="7">
        <f>E81/B75</f>
        <v>0</v>
      </c>
      <c r="H11" s="7">
        <v>180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1047.76</v>
      </c>
      <c r="M11" s="7">
        <f t="shared" si="2"/>
        <v>1148.3449600000001</v>
      </c>
      <c r="N11" s="8"/>
      <c r="O11" s="8">
        <f t="shared" si="3"/>
        <v>1148.3449600000001</v>
      </c>
      <c r="P11" s="8"/>
      <c r="Q11" s="8">
        <f t="shared" si="4"/>
        <v>-1148.3449600000001</v>
      </c>
    </row>
    <row r="12" spans="2:17" ht="17.25" customHeight="1">
      <c r="B12" s="18">
        <v>9</v>
      </c>
      <c r="C12" s="70" t="s">
        <v>70</v>
      </c>
      <c r="D12" s="137">
        <v>28.17</v>
      </c>
      <c r="E12" s="6">
        <v>1</v>
      </c>
      <c r="F12" s="7">
        <f>$E$80/SUM($E$4:$E$75)*1</f>
        <v>0</v>
      </c>
      <c r="G12" s="7">
        <f>E81/B75</f>
        <v>0</v>
      </c>
      <c r="H12" s="7">
        <v>180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894.373</v>
      </c>
      <c r="M12" s="7">
        <f t="shared" si="2"/>
        <v>980.2328080000001</v>
      </c>
      <c r="N12" s="8"/>
      <c r="O12" s="8">
        <f t="shared" si="3"/>
        <v>980.2328080000001</v>
      </c>
      <c r="P12" s="8"/>
      <c r="Q12" s="8">
        <f t="shared" si="4"/>
        <v>-980.2328080000001</v>
      </c>
    </row>
    <row r="13" spans="2:17" ht="17.25" customHeight="1">
      <c r="B13" s="18">
        <v>10</v>
      </c>
      <c r="C13" s="70" t="s">
        <v>71</v>
      </c>
      <c r="D13" s="137">
        <v>50.96</v>
      </c>
      <c r="E13" s="6">
        <v>4</v>
      </c>
      <c r="F13" s="7">
        <f>$E$80/SUM($E$4:$E$75)*4</f>
        <v>0</v>
      </c>
      <c r="G13" s="7">
        <f>E81/B75</f>
        <v>0</v>
      </c>
      <c r="H13" s="7">
        <v>180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1051.624</v>
      </c>
      <c r="M13" s="7">
        <f t="shared" si="2"/>
        <v>1152.5799040000002</v>
      </c>
      <c r="N13" s="8"/>
      <c r="O13" s="8">
        <f t="shared" si="3"/>
        <v>1152.5799040000002</v>
      </c>
      <c r="P13" s="8"/>
      <c r="Q13" s="8">
        <f t="shared" si="4"/>
        <v>-1152.5799040000002</v>
      </c>
    </row>
    <row r="14" spans="2:17" ht="17.25" customHeight="1">
      <c r="B14" s="18">
        <v>11</v>
      </c>
      <c r="C14" s="70" t="s">
        <v>72</v>
      </c>
      <c r="D14" s="137">
        <v>77.5</v>
      </c>
      <c r="E14" s="6">
        <v>2</v>
      </c>
      <c r="F14" s="7">
        <f>$E$80/SUM($E$4:$E$75)*2</f>
        <v>0</v>
      </c>
      <c r="G14" s="7">
        <f>E81/B75</f>
        <v>0</v>
      </c>
      <c r="H14" s="7">
        <v>180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1234.75</v>
      </c>
      <c r="M14" s="7">
        <f t="shared" si="2"/>
        <v>1353.286</v>
      </c>
      <c r="N14" s="8">
        <v>150</v>
      </c>
      <c r="O14" s="8">
        <f t="shared" si="3"/>
        <v>1503.286</v>
      </c>
      <c r="P14" s="8"/>
      <c r="Q14" s="8">
        <f t="shared" si="4"/>
        <v>-1503.286</v>
      </c>
    </row>
    <row r="15" spans="2:17" ht="17.25" customHeight="1">
      <c r="B15" s="18">
        <v>12</v>
      </c>
      <c r="C15" s="70" t="s">
        <v>73</v>
      </c>
      <c r="D15" s="137">
        <v>69.27</v>
      </c>
      <c r="E15" s="6">
        <v>2</v>
      </c>
      <c r="F15" s="7">
        <f>$E$80/SUM($E$4:$E$75)*2</f>
        <v>0</v>
      </c>
      <c r="G15" s="7">
        <f>E81/B75</f>
        <v>0</v>
      </c>
      <c r="H15" s="7">
        <v>180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1177.963</v>
      </c>
      <c r="M15" s="7">
        <f t="shared" si="2"/>
        <v>1291.047448</v>
      </c>
      <c r="N15" s="8"/>
      <c r="O15" s="8">
        <f t="shared" si="3"/>
        <v>1291.047448</v>
      </c>
      <c r="P15" s="8"/>
      <c r="Q15" s="8">
        <f t="shared" si="4"/>
        <v>-1291.047448</v>
      </c>
    </row>
    <row r="16" spans="2:17" ht="17.25" customHeight="1">
      <c r="B16" s="18">
        <v>13</v>
      </c>
      <c r="C16" s="70" t="s">
        <v>167</v>
      </c>
      <c r="D16" s="137">
        <v>50.4</v>
      </c>
      <c r="E16" s="6">
        <v>1</v>
      </c>
      <c r="F16" s="7">
        <f>$E$80/SUM($E$4:$E$75)*1</f>
        <v>0</v>
      </c>
      <c r="G16" s="7">
        <f>E81/B75</f>
        <v>0</v>
      </c>
      <c r="H16" s="7">
        <v>180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1047.76</v>
      </c>
      <c r="M16" s="7">
        <f t="shared" si="2"/>
        <v>1148.3449600000001</v>
      </c>
      <c r="N16" s="8"/>
      <c r="O16" s="8">
        <f t="shared" si="3"/>
        <v>1148.3449600000001</v>
      </c>
      <c r="P16" s="8"/>
      <c r="Q16" s="8">
        <f t="shared" si="4"/>
        <v>-1148.3449600000001</v>
      </c>
    </row>
    <row r="17" spans="2:17" ht="17.25" customHeight="1">
      <c r="B17" s="18">
        <v>14</v>
      </c>
      <c r="C17" s="70" t="s">
        <v>74</v>
      </c>
      <c r="D17" s="137">
        <v>28.17</v>
      </c>
      <c r="E17" s="6">
        <v>1</v>
      </c>
      <c r="F17" s="7">
        <f>$E$80/SUM($E$4:$E$75)*1</f>
        <v>0</v>
      </c>
      <c r="G17" s="7">
        <f>E81/B75</f>
        <v>0</v>
      </c>
      <c r="H17" s="7">
        <v>180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894.373</v>
      </c>
      <c r="M17" s="7">
        <f t="shared" si="2"/>
        <v>980.2328080000001</v>
      </c>
      <c r="N17" s="8"/>
      <c r="O17" s="8">
        <f t="shared" si="3"/>
        <v>980.2328080000001</v>
      </c>
      <c r="P17" s="8"/>
      <c r="Q17" s="8">
        <f t="shared" si="4"/>
        <v>-980.2328080000001</v>
      </c>
    </row>
    <row r="18" spans="2:17" ht="17.25" customHeight="1">
      <c r="B18" s="18">
        <v>15</v>
      </c>
      <c r="C18" s="70" t="s">
        <v>75</v>
      </c>
      <c r="D18" s="137">
        <v>50.96</v>
      </c>
      <c r="E18" s="6">
        <v>3</v>
      </c>
      <c r="F18" s="7">
        <f>$E$80/SUM($E$4:$E$75)*3</f>
        <v>0</v>
      </c>
      <c r="G18" s="7">
        <f>E81/B75</f>
        <v>0</v>
      </c>
      <c r="H18" s="7">
        <v>180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1051.624</v>
      </c>
      <c r="M18" s="7">
        <f t="shared" si="2"/>
        <v>1152.5799040000002</v>
      </c>
      <c r="N18" s="8"/>
      <c r="O18" s="8">
        <f t="shared" si="3"/>
        <v>1152.5799040000002</v>
      </c>
      <c r="P18" s="8"/>
      <c r="Q18" s="8">
        <f t="shared" si="4"/>
        <v>-1152.5799040000002</v>
      </c>
    </row>
    <row r="19" spans="2:17" ht="17.25" customHeight="1">
      <c r="B19" s="18">
        <v>16</v>
      </c>
      <c r="C19" s="70" t="s">
        <v>76</v>
      </c>
      <c r="D19" s="137">
        <v>77.5</v>
      </c>
      <c r="E19" s="6">
        <v>3</v>
      </c>
      <c r="F19" s="7">
        <f>$E$80/SUM($E$4:$E$75)*3</f>
        <v>0</v>
      </c>
      <c r="G19" s="7">
        <f>E81/B75</f>
        <v>0</v>
      </c>
      <c r="H19" s="7">
        <v>180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1234.75</v>
      </c>
      <c r="M19" s="7">
        <f t="shared" si="2"/>
        <v>1353.286</v>
      </c>
      <c r="N19" s="8"/>
      <c r="O19" s="8">
        <f t="shared" si="3"/>
        <v>1353.286</v>
      </c>
      <c r="P19" s="8"/>
      <c r="Q19" s="8">
        <f t="shared" si="4"/>
        <v>-1353.286</v>
      </c>
    </row>
    <row r="20" spans="2:17" ht="17.25" customHeight="1">
      <c r="B20" s="18">
        <v>17</v>
      </c>
      <c r="C20" s="70" t="s">
        <v>77</v>
      </c>
      <c r="D20" s="137">
        <v>69.27</v>
      </c>
      <c r="E20" s="6">
        <v>3</v>
      </c>
      <c r="F20" s="7">
        <f>$E$80/SUM($E$4:$E$75)*3</f>
        <v>0</v>
      </c>
      <c r="G20" s="7">
        <f>E81/B75</f>
        <v>0</v>
      </c>
      <c r="H20" s="7">
        <v>180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1177.963</v>
      </c>
      <c r="M20" s="7">
        <f t="shared" si="2"/>
        <v>1291.047448</v>
      </c>
      <c r="N20" s="8">
        <v>150</v>
      </c>
      <c r="O20" s="8">
        <f t="shared" si="3"/>
        <v>1441.047448</v>
      </c>
      <c r="P20" s="8"/>
      <c r="Q20" s="8">
        <f t="shared" si="4"/>
        <v>-1441.047448</v>
      </c>
    </row>
    <row r="21" spans="2:17" ht="17.25" customHeight="1">
      <c r="B21" s="18">
        <v>18</v>
      </c>
      <c r="C21" s="70" t="s">
        <v>78</v>
      </c>
      <c r="D21" s="137">
        <v>50.4</v>
      </c>
      <c r="E21" s="6">
        <v>3</v>
      </c>
      <c r="F21" s="7">
        <f>$E$80/SUM($E$4:$E$75)*3</f>
        <v>0</v>
      </c>
      <c r="G21" s="7">
        <f>E81/B75</f>
        <v>0</v>
      </c>
      <c r="H21" s="7">
        <v>180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1047.76</v>
      </c>
      <c r="M21" s="7">
        <f t="shared" si="2"/>
        <v>1148.3449600000001</v>
      </c>
      <c r="N21" s="8"/>
      <c r="O21" s="8">
        <f t="shared" si="3"/>
        <v>1148.3449600000001</v>
      </c>
      <c r="P21" s="8"/>
      <c r="Q21" s="8">
        <f t="shared" si="4"/>
        <v>-1148.3449600000001</v>
      </c>
    </row>
    <row r="22" spans="2:17" ht="17.25" customHeight="1">
      <c r="B22" s="18">
        <v>19</v>
      </c>
      <c r="C22" s="70" t="s">
        <v>79</v>
      </c>
      <c r="D22" s="137">
        <v>28.17</v>
      </c>
      <c r="E22" s="6">
        <v>1</v>
      </c>
      <c r="F22" s="7">
        <f>$E$80/SUM($E$4:$E$75)*1</f>
        <v>0</v>
      </c>
      <c r="G22" s="7">
        <f>E81/B75</f>
        <v>0</v>
      </c>
      <c r="H22" s="7">
        <v>180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894.373</v>
      </c>
      <c r="M22" s="7">
        <f t="shared" si="2"/>
        <v>980.2328080000001</v>
      </c>
      <c r="N22" s="8"/>
      <c r="O22" s="8">
        <f t="shared" si="3"/>
        <v>980.2328080000001</v>
      </c>
      <c r="P22" s="8"/>
      <c r="Q22" s="8">
        <f t="shared" si="4"/>
        <v>-980.2328080000001</v>
      </c>
    </row>
    <row r="23" spans="2:17" ht="17.25" customHeight="1">
      <c r="B23" s="18">
        <v>20</v>
      </c>
      <c r="C23" s="70" t="s">
        <v>80</v>
      </c>
      <c r="D23" s="137">
        <v>50.96</v>
      </c>
      <c r="E23" s="6">
        <v>1</v>
      </c>
      <c r="F23" s="7">
        <f>$E$80/SUM($E$4:$E$75)*1</f>
        <v>0</v>
      </c>
      <c r="G23" s="7">
        <f>E81/B75</f>
        <v>0</v>
      </c>
      <c r="H23" s="7">
        <v>180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1051.624</v>
      </c>
      <c r="M23" s="7">
        <f t="shared" si="2"/>
        <v>1152.5799040000002</v>
      </c>
      <c r="N23" s="8"/>
      <c r="O23" s="8">
        <f t="shared" si="3"/>
        <v>1152.5799040000002</v>
      </c>
      <c r="P23" s="8"/>
      <c r="Q23" s="8">
        <f t="shared" si="4"/>
        <v>-1152.5799040000002</v>
      </c>
    </row>
    <row r="24" spans="2:17" ht="17.25" customHeight="1">
      <c r="B24" s="18">
        <v>21</v>
      </c>
      <c r="C24" s="70" t="s">
        <v>81</v>
      </c>
      <c r="D24" s="137">
        <v>77.5</v>
      </c>
      <c r="E24" s="6">
        <v>5</v>
      </c>
      <c r="F24" s="7">
        <f>$E$80/SUM($E$4:$E$75)*5</f>
        <v>0</v>
      </c>
      <c r="G24" s="7">
        <f>E81/B75</f>
        <v>0</v>
      </c>
      <c r="H24" s="7">
        <v>180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1234.75</v>
      </c>
      <c r="M24" s="7">
        <f t="shared" si="2"/>
        <v>1353.286</v>
      </c>
      <c r="N24" s="8"/>
      <c r="O24" s="8">
        <f t="shared" si="3"/>
        <v>1353.286</v>
      </c>
      <c r="P24" s="8"/>
      <c r="Q24" s="8">
        <f t="shared" si="4"/>
        <v>-1353.286</v>
      </c>
    </row>
    <row r="25" spans="2:17" ht="17.25" customHeight="1">
      <c r="B25" s="18">
        <v>22</v>
      </c>
      <c r="C25" s="70" t="s">
        <v>82</v>
      </c>
      <c r="D25" s="137">
        <v>69.27</v>
      </c>
      <c r="E25" s="6">
        <v>2</v>
      </c>
      <c r="F25" s="7">
        <f>$E$80/SUM($E$4:$E$75)*2</f>
        <v>0</v>
      </c>
      <c r="G25" s="7">
        <f>E81/B75</f>
        <v>0</v>
      </c>
      <c r="H25" s="7">
        <v>180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1177.963</v>
      </c>
      <c r="M25" s="7">
        <f t="shared" si="2"/>
        <v>1291.047448</v>
      </c>
      <c r="N25" s="8"/>
      <c r="O25" s="8">
        <f t="shared" si="3"/>
        <v>1291.047448</v>
      </c>
      <c r="P25" s="8"/>
      <c r="Q25" s="8">
        <f t="shared" si="4"/>
        <v>-1291.047448</v>
      </c>
    </row>
    <row r="26" spans="2:17" ht="17.25" customHeight="1">
      <c r="B26" s="18">
        <v>23</v>
      </c>
      <c r="C26" s="70" t="s">
        <v>83</v>
      </c>
      <c r="D26" s="137">
        <v>50.4</v>
      </c>
      <c r="E26" s="6">
        <v>2</v>
      </c>
      <c r="F26" s="7">
        <f>$E$80/SUM($E$4:$E$75)*2</f>
        <v>0</v>
      </c>
      <c r="G26" s="7">
        <f>E81/B75</f>
        <v>0</v>
      </c>
      <c r="H26" s="7">
        <v>180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1047.76</v>
      </c>
      <c r="M26" s="7">
        <f t="shared" si="2"/>
        <v>1148.3449600000001</v>
      </c>
      <c r="N26" s="8">
        <v>150</v>
      </c>
      <c r="O26" s="8">
        <f t="shared" si="3"/>
        <v>1298.3449600000001</v>
      </c>
      <c r="P26" s="8"/>
      <c r="Q26" s="8">
        <f t="shared" si="4"/>
        <v>-1298.3449600000001</v>
      </c>
    </row>
    <row r="27" spans="2:17" ht="17.25" customHeight="1">
      <c r="B27" s="18">
        <v>24</v>
      </c>
      <c r="C27" s="70" t="s">
        <v>84</v>
      </c>
      <c r="D27" s="137">
        <v>28.17</v>
      </c>
      <c r="E27" s="6">
        <v>2</v>
      </c>
      <c r="F27" s="7">
        <f>$E$80/SUM($E$4:$E$75)*2</f>
        <v>0</v>
      </c>
      <c r="G27" s="7">
        <f>E81/B75</f>
        <v>0</v>
      </c>
      <c r="H27" s="7">
        <v>180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894.373</v>
      </c>
      <c r="M27" s="7">
        <f t="shared" si="2"/>
        <v>980.2328080000001</v>
      </c>
      <c r="N27" s="8"/>
      <c r="O27" s="8">
        <f t="shared" si="3"/>
        <v>980.2328080000001</v>
      </c>
      <c r="P27" s="8"/>
      <c r="Q27" s="8">
        <f t="shared" si="4"/>
        <v>-980.2328080000001</v>
      </c>
    </row>
    <row r="28" spans="2:17" ht="17.25" customHeight="1">
      <c r="B28" s="18">
        <v>25</v>
      </c>
      <c r="C28" s="70" t="s">
        <v>85</v>
      </c>
      <c r="D28" s="137">
        <v>50.96</v>
      </c>
      <c r="E28" s="6">
        <v>2</v>
      </c>
      <c r="F28" s="7">
        <f>$E$80/SUM($E$4:$E$75)*2</f>
        <v>0</v>
      </c>
      <c r="G28" s="7">
        <f>E81/B75</f>
        <v>0</v>
      </c>
      <c r="H28" s="7">
        <v>180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1051.624</v>
      </c>
      <c r="M28" s="7">
        <f t="shared" si="2"/>
        <v>1152.5799040000002</v>
      </c>
      <c r="N28" s="8"/>
      <c r="O28" s="8">
        <f t="shared" si="3"/>
        <v>1152.5799040000002</v>
      </c>
      <c r="P28" s="8"/>
      <c r="Q28" s="8">
        <f t="shared" si="4"/>
        <v>-1152.5799040000002</v>
      </c>
    </row>
    <row r="29" spans="2:17" ht="17.25" customHeight="1">
      <c r="B29" s="18">
        <v>26</v>
      </c>
      <c r="C29" s="70" t="s">
        <v>183</v>
      </c>
      <c r="D29" s="137">
        <v>77.5</v>
      </c>
      <c r="E29" s="6">
        <v>5</v>
      </c>
      <c r="F29" s="7">
        <f>$E$80/SUM($E$4:$E$75)*5</f>
        <v>0</v>
      </c>
      <c r="G29" s="7">
        <f>E81/B75</f>
        <v>0</v>
      </c>
      <c r="H29" s="7">
        <v>180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1234.75</v>
      </c>
      <c r="M29" s="7">
        <f t="shared" si="2"/>
        <v>1353.286</v>
      </c>
      <c r="N29" s="8"/>
      <c r="O29" s="8">
        <f t="shared" si="3"/>
        <v>1353.286</v>
      </c>
      <c r="P29" s="8"/>
      <c r="Q29" s="8">
        <f t="shared" si="4"/>
        <v>-1353.286</v>
      </c>
    </row>
    <row r="30" spans="2:17" ht="17.25" customHeight="1">
      <c r="B30" s="18">
        <v>27</v>
      </c>
      <c r="C30" s="70" t="s">
        <v>86</v>
      </c>
      <c r="D30" s="137">
        <v>69.27</v>
      </c>
      <c r="E30" s="6">
        <v>3</v>
      </c>
      <c r="F30" s="7">
        <f>$E$80/SUM($E$4:$E$75)*3</f>
        <v>0</v>
      </c>
      <c r="G30" s="7">
        <f>E81/B75</f>
        <v>0</v>
      </c>
      <c r="H30" s="7">
        <v>180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1177.963</v>
      </c>
      <c r="M30" s="7">
        <f t="shared" si="2"/>
        <v>1291.047448</v>
      </c>
      <c r="N30" s="8"/>
      <c r="O30" s="8">
        <f t="shared" si="3"/>
        <v>1291.047448</v>
      </c>
      <c r="P30" s="8"/>
      <c r="Q30" s="8">
        <f t="shared" si="4"/>
        <v>-1291.047448</v>
      </c>
    </row>
    <row r="31" spans="2:17" ht="17.25" customHeight="1">
      <c r="B31" s="18">
        <v>28</v>
      </c>
      <c r="C31" s="70" t="s">
        <v>87</v>
      </c>
      <c r="D31" s="137">
        <v>50.4</v>
      </c>
      <c r="E31" s="6">
        <v>3</v>
      </c>
      <c r="F31" s="7">
        <f>$E$80/SUM($E$4:$E$75)*3</f>
        <v>0</v>
      </c>
      <c r="G31" s="7">
        <f>E81/B75</f>
        <v>0</v>
      </c>
      <c r="H31" s="7">
        <v>180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1047.76</v>
      </c>
      <c r="M31" s="7">
        <f t="shared" si="2"/>
        <v>1148.3449600000001</v>
      </c>
      <c r="N31" s="8">
        <v>150</v>
      </c>
      <c r="O31" s="8">
        <f t="shared" si="3"/>
        <v>1298.3449600000001</v>
      </c>
      <c r="P31" s="8"/>
      <c r="Q31" s="8">
        <f t="shared" si="4"/>
        <v>-1298.3449600000001</v>
      </c>
    </row>
    <row r="32" spans="2:17" ht="17.25" customHeight="1">
      <c r="B32" s="18">
        <v>29</v>
      </c>
      <c r="C32" s="70" t="s">
        <v>88</v>
      </c>
      <c r="D32" s="137">
        <v>28.17</v>
      </c>
      <c r="E32" s="6">
        <v>3</v>
      </c>
      <c r="F32" s="7">
        <f>$E$80/SUM($E$4:$E$75)*3</f>
        <v>0</v>
      </c>
      <c r="G32" s="7">
        <f>E81/B75</f>
        <v>0</v>
      </c>
      <c r="H32" s="7">
        <v>180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894.373</v>
      </c>
      <c r="M32" s="7">
        <f t="shared" si="2"/>
        <v>980.2328080000001</v>
      </c>
      <c r="N32" s="8"/>
      <c r="O32" s="8">
        <f t="shared" si="3"/>
        <v>980.2328080000001</v>
      </c>
      <c r="P32" s="8"/>
      <c r="Q32" s="8">
        <f t="shared" si="4"/>
        <v>-980.2328080000001</v>
      </c>
    </row>
    <row r="33" spans="2:17" ht="17.25" customHeight="1">
      <c r="B33" s="18">
        <v>30</v>
      </c>
      <c r="C33" s="70" t="s">
        <v>89</v>
      </c>
      <c r="D33" s="137">
        <v>50.96</v>
      </c>
      <c r="E33" s="6">
        <v>2</v>
      </c>
      <c r="F33" s="7">
        <f>$E$80/SUM($E$4:$E$75)*2</f>
        <v>0</v>
      </c>
      <c r="G33" s="7">
        <f>E81/B75</f>
        <v>0</v>
      </c>
      <c r="H33" s="7">
        <v>180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1051.624</v>
      </c>
      <c r="M33" s="7">
        <f t="shared" si="2"/>
        <v>1152.5799040000002</v>
      </c>
      <c r="N33" s="8">
        <v>300</v>
      </c>
      <c r="O33" s="8">
        <f t="shared" si="3"/>
        <v>1452.5799040000002</v>
      </c>
      <c r="P33" s="8"/>
      <c r="Q33" s="8">
        <f t="shared" si="4"/>
        <v>-1452.5799040000002</v>
      </c>
    </row>
    <row r="34" spans="2:17" ht="17.25" customHeight="1">
      <c r="B34" s="18">
        <v>31</v>
      </c>
      <c r="C34" s="70" t="s">
        <v>90</v>
      </c>
      <c r="D34" s="137">
        <v>77.5</v>
      </c>
      <c r="E34" s="6">
        <v>2</v>
      </c>
      <c r="F34" s="7">
        <f>$E$80/SUM($E$4:$E$75)*2</f>
        <v>0</v>
      </c>
      <c r="G34" s="7">
        <f>E81/B75</f>
        <v>0</v>
      </c>
      <c r="H34" s="7">
        <v>180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1234.75</v>
      </c>
      <c r="M34" s="7">
        <f t="shared" si="2"/>
        <v>1353.286</v>
      </c>
      <c r="N34" s="8"/>
      <c r="O34" s="8">
        <f t="shared" si="3"/>
        <v>1353.286</v>
      </c>
      <c r="P34" s="8"/>
      <c r="Q34" s="8">
        <f t="shared" si="4"/>
        <v>-1353.286</v>
      </c>
    </row>
    <row r="35" spans="2:17" ht="17.25" customHeight="1">
      <c r="B35" s="18">
        <v>32</v>
      </c>
      <c r="C35" s="70" t="s">
        <v>91</v>
      </c>
      <c r="D35" s="137">
        <v>69.27</v>
      </c>
      <c r="E35" s="6">
        <v>5</v>
      </c>
      <c r="F35" s="7">
        <f>$E$80/SUM($E$4:$E$75)*5</f>
        <v>0</v>
      </c>
      <c r="G35" s="7">
        <f>E81/B75</f>
        <v>0</v>
      </c>
      <c r="H35" s="7">
        <v>180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1177.963</v>
      </c>
      <c r="M35" s="7">
        <f t="shared" si="2"/>
        <v>1291.047448</v>
      </c>
      <c r="N35" s="8"/>
      <c r="O35" s="8">
        <f t="shared" si="3"/>
        <v>1291.047448</v>
      </c>
      <c r="P35" s="8"/>
      <c r="Q35" s="8">
        <f t="shared" si="4"/>
        <v>-1291.047448</v>
      </c>
    </row>
    <row r="36" spans="2:17" ht="17.25" customHeight="1">
      <c r="B36" s="18">
        <v>33</v>
      </c>
      <c r="C36" s="70" t="s">
        <v>92</v>
      </c>
      <c r="D36" s="137">
        <v>50.4</v>
      </c>
      <c r="E36" s="6">
        <v>2</v>
      </c>
      <c r="F36" s="7">
        <f>$E$80/SUM($E$4:$E$75)*2</f>
        <v>0</v>
      </c>
      <c r="G36" s="7">
        <f>E81/B75</f>
        <v>0</v>
      </c>
      <c r="H36" s="7">
        <v>180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1047.76</v>
      </c>
      <c r="M36" s="7">
        <f t="shared" si="2"/>
        <v>1148.3449600000001</v>
      </c>
      <c r="N36" s="8"/>
      <c r="O36" s="8">
        <f t="shared" si="3"/>
        <v>1148.3449600000001</v>
      </c>
      <c r="P36" s="8"/>
      <c r="Q36" s="8">
        <f t="shared" si="4"/>
        <v>-1148.3449600000001</v>
      </c>
    </row>
    <row r="37" spans="2:17" ht="17.25" customHeight="1">
      <c r="B37" s="18">
        <v>34</v>
      </c>
      <c r="C37" s="70" t="s">
        <v>93</v>
      </c>
      <c r="D37" s="137">
        <v>28.17</v>
      </c>
      <c r="E37" s="6">
        <v>4</v>
      </c>
      <c r="F37" s="7">
        <f>$E$80/SUM($E$4:$E$75)*4</f>
        <v>0</v>
      </c>
      <c r="G37" s="7">
        <f>E81/B75</f>
        <v>0</v>
      </c>
      <c r="H37" s="7">
        <v>180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894.373</v>
      </c>
      <c r="M37" s="7">
        <f t="shared" si="2"/>
        <v>980.2328080000001</v>
      </c>
      <c r="N37" s="8">
        <v>150</v>
      </c>
      <c r="O37" s="8">
        <f t="shared" si="3"/>
        <v>1130.2328080000002</v>
      </c>
      <c r="P37" s="8"/>
      <c r="Q37" s="8">
        <f t="shared" si="4"/>
        <v>-1130.2328080000002</v>
      </c>
    </row>
    <row r="38" spans="2:17" ht="17.25" customHeight="1">
      <c r="B38" s="18">
        <v>35</v>
      </c>
      <c r="C38" s="70" t="s">
        <v>94</v>
      </c>
      <c r="D38" s="137">
        <v>50.96</v>
      </c>
      <c r="E38" s="6">
        <v>1</v>
      </c>
      <c r="F38" s="7">
        <f>$E$80/SUM($E$4:$E$75)*1</f>
        <v>0</v>
      </c>
      <c r="G38" s="7">
        <f>E81/B75</f>
        <v>0</v>
      </c>
      <c r="H38" s="7">
        <v>180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1051.624</v>
      </c>
      <c r="M38" s="7">
        <f t="shared" si="2"/>
        <v>1152.5799040000002</v>
      </c>
      <c r="N38" s="8"/>
      <c r="O38" s="8">
        <f t="shared" si="3"/>
        <v>1152.5799040000002</v>
      </c>
      <c r="P38" s="8"/>
      <c r="Q38" s="8">
        <f t="shared" si="4"/>
        <v>-1152.5799040000002</v>
      </c>
    </row>
    <row r="39" spans="2:17" ht="17.25" customHeight="1">
      <c r="B39" s="18">
        <v>36</v>
      </c>
      <c r="C39" s="70" t="s">
        <v>95</v>
      </c>
      <c r="D39" s="137">
        <v>77.5</v>
      </c>
      <c r="E39" s="6">
        <v>2</v>
      </c>
      <c r="F39" s="7">
        <f>$E$80/SUM($E$4:$E$75)*2</f>
        <v>0</v>
      </c>
      <c r="G39" s="7">
        <f>E81/B75</f>
        <v>0</v>
      </c>
      <c r="H39" s="7">
        <v>180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1234.75</v>
      </c>
      <c r="M39" s="7">
        <f t="shared" si="2"/>
        <v>1353.286</v>
      </c>
      <c r="N39" s="8"/>
      <c r="O39" s="8">
        <f t="shared" si="3"/>
        <v>1353.286</v>
      </c>
      <c r="P39" s="8"/>
      <c r="Q39" s="8">
        <f t="shared" si="4"/>
        <v>-1353.286</v>
      </c>
    </row>
    <row r="40" spans="2:17" ht="17.25" customHeight="1">
      <c r="B40" s="18">
        <v>37</v>
      </c>
      <c r="C40" s="70" t="s">
        <v>96</v>
      </c>
      <c r="D40" s="137">
        <v>69.27</v>
      </c>
      <c r="E40" s="6">
        <v>3</v>
      </c>
      <c r="F40" s="7">
        <f>$E$80/SUM($E$4:$E$75)*3</f>
        <v>0</v>
      </c>
      <c r="G40" s="7">
        <f>E81/B75</f>
        <v>0</v>
      </c>
      <c r="H40" s="7">
        <v>180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1177.963</v>
      </c>
      <c r="M40" s="7">
        <f t="shared" si="2"/>
        <v>1291.047448</v>
      </c>
      <c r="N40" s="8"/>
      <c r="O40" s="8">
        <f t="shared" si="3"/>
        <v>1291.047448</v>
      </c>
      <c r="P40" s="8"/>
      <c r="Q40" s="8">
        <f t="shared" si="4"/>
        <v>-1291.047448</v>
      </c>
    </row>
    <row r="41" spans="2:17" ht="17.25" customHeight="1">
      <c r="B41" s="18">
        <v>38</v>
      </c>
      <c r="C41" s="70" t="s">
        <v>97</v>
      </c>
      <c r="D41" s="137">
        <v>50.4</v>
      </c>
      <c r="E41" s="6">
        <v>1</v>
      </c>
      <c r="F41" s="7">
        <f>$E$80/SUM($E$4:$E$75)*1</f>
        <v>0</v>
      </c>
      <c r="G41" s="7">
        <f>E81/B75</f>
        <v>0</v>
      </c>
      <c r="H41" s="7">
        <v>180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1047.76</v>
      </c>
      <c r="M41" s="7">
        <f t="shared" si="2"/>
        <v>1148.3449600000001</v>
      </c>
      <c r="N41" s="8"/>
      <c r="O41" s="8">
        <f t="shared" si="3"/>
        <v>1148.3449600000001</v>
      </c>
      <c r="P41" s="8"/>
      <c r="Q41" s="8">
        <f t="shared" si="4"/>
        <v>-1148.3449600000001</v>
      </c>
    </row>
    <row r="42" spans="2:17" ht="17.25" customHeight="1">
      <c r="B42" s="18">
        <v>39</v>
      </c>
      <c r="C42" s="70" t="s">
        <v>98</v>
      </c>
      <c r="D42" s="137">
        <v>28</v>
      </c>
      <c r="E42" s="6">
        <v>1</v>
      </c>
      <c r="F42" s="7">
        <f>$E$80/SUM($E$4:$E$75)*1</f>
        <v>0</v>
      </c>
      <c r="G42" s="7">
        <f>E81/B75</f>
        <v>0</v>
      </c>
      <c r="H42" s="7">
        <v>180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893.2</v>
      </c>
      <c r="M42" s="7">
        <f t="shared" si="2"/>
        <v>978.9472000000002</v>
      </c>
      <c r="N42" s="8"/>
      <c r="O42" s="8">
        <f t="shared" si="3"/>
        <v>978.9472000000002</v>
      </c>
      <c r="P42" s="8"/>
      <c r="Q42" s="8">
        <f t="shared" si="4"/>
        <v>-978.9472000000002</v>
      </c>
    </row>
    <row r="43" spans="2:17" ht="17.25" customHeight="1">
      <c r="B43" s="18">
        <v>40</v>
      </c>
      <c r="C43" s="71" t="s">
        <v>99</v>
      </c>
      <c r="D43" s="137">
        <v>50.96</v>
      </c>
      <c r="E43" s="6">
        <v>1</v>
      </c>
      <c r="F43" s="7">
        <f>$E$80/SUM($E$4:$E$75)*1</f>
        <v>0</v>
      </c>
      <c r="G43" s="7">
        <f>E81/B75</f>
        <v>0</v>
      </c>
      <c r="H43" s="7">
        <v>180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1051.624</v>
      </c>
      <c r="M43" s="7">
        <f t="shared" si="2"/>
        <v>1152.5799040000002</v>
      </c>
      <c r="N43" s="8"/>
      <c r="O43" s="8">
        <f t="shared" si="3"/>
        <v>1152.5799040000002</v>
      </c>
      <c r="P43" s="8"/>
      <c r="Q43" s="8">
        <f t="shared" si="4"/>
        <v>-1152.5799040000002</v>
      </c>
    </row>
    <row r="44" spans="2:17" ht="17.25" customHeight="1">
      <c r="B44" s="18">
        <v>41</v>
      </c>
      <c r="C44" s="70" t="s">
        <v>100</v>
      </c>
      <c r="D44" s="137">
        <v>77</v>
      </c>
      <c r="E44" s="6">
        <v>3</v>
      </c>
      <c r="F44" s="7">
        <f>$E$80/SUM($E$4:$E$75)*3</f>
        <v>0</v>
      </c>
      <c r="G44" s="7">
        <f>E81/B75</f>
        <v>0</v>
      </c>
      <c r="H44" s="7">
        <v>180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1231.3000000000002</v>
      </c>
      <c r="M44" s="7">
        <f t="shared" si="2"/>
        <v>1349.5048000000004</v>
      </c>
      <c r="N44" s="8"/>
      <c r="O44" s="8">
        <f t="shared" si="3"/>
        <v>1349.5048000000004</v>
      </c>
      <c r="P44" s="8"/>
      <c r="Q44" s="8">
        <f t="shared" si="4"/>
        <v>-1349.5048000000004</v>
      </c>
    </row>
    <row r="45" spans="2:17" ht="17.25" customHeight="1">
      <c r="B45" s="18">
        <v>42</v>
      </c>
      <c r="C45" s="70" t="s">
        <v>101</v>
      </c>
      <c r="D45" s="137">
        <v>69.27</v>
      </c>
      <c r="E45" s="6">
        <v>3</v>
      </c>
      <c r="F45" s="7">
        <f>$E$80/SUM($E$4:$E$75)*3</f>
        <v>0</v>
      </c>
      <c r="G45" s="7">
        <f>E81/B75</f>
        <v>0</v>
      </c>
      <c r="H45" s="7">
        <v>180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1177.963</v>
      </c>
      <c r="M45" s="7">
        <f t="shared" si="2"/>
        <v>1291.047448</v>
      </c>
      <c r="N45" s="8"/>
      <c r="O45" s="8">
        <f t="shared" si="3"/>
        <v>1291.047448</v>
      </c>
      <c r="P45" s="8"/>
      <c r="Q45" s="8">
        <f t="shared" si="4"/>
        <v>-1291.047448</v>
      </c>
    </row>
    <row r="46" spans="2:17" ht="17.25" customHeight="1">
      <c r="B46" s="18">
        <v>43</v>
      </c>
      <c r="C46" s="70" t="s">
        <v>102</v>
      </c>
      <c r="D46" s="137">
        <v>50.4</v>
      </c>
      <c r="E46" s="6">
        <v>4</v>
      </c>
      <c r="F46" s="7">
        <f>$E$80/SUM($E$4:$E$75)*4</f>
        <v>0</v>
      </c>
      <c r="G46" s="7">
        <f>E81/B75</f>
        <v>0</v>
      </c>
      <c r="H46" s="7">
        <v>180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1047.76</v>
      </c>
      <c r="M46" s="7">
        <f t="shared" si="2"/>
        <v>1148.3449600000001</v>
      </c>
      <c r="N46" s="8">
        <v>150</v>
      </c>
      <c r="O46" s="8">
        <f t="shared" si="3"/>
        <v>1298.3449600000001</v>
      </c>
      <c r="P46" s="8"/>
      <c r="Q46" s="8">
        <f t="shared" si="4"/>
        <v>-1298.3449600000001</v>
      </c>
    </row>
    <row r="47" spans="2:17" ht="17.25" customHeight="1">
      <c r="B47" s="18">
        <v>44</v>
      </c>
      <c r="C47" s="70" t="s">
        <v>103</v>
      </c>
      <c r="D47" s="137">
        <v>28.17</v>
      </c>
      <c r="E47" s="6">
        <v>1</v>
      </c>
      <c r="F47" s="7">
        <f>$E$80/SUM($E$4:$E$75)*1</f>
        <v>0</v>
      </c>
      <c r="G47" s="7">
        <f>E81/B75</f>
        <v>0</v>
      </c>
      <c r="H47" s="7">
        <v>180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894.373</v>
      </c>
      <c r="M47" s="7">
        <f t="shared" si="2"/>
        <v>980.2328080000001</v>
      </c>
      <c r="N47" s="8"/>
      <c r="O47" s="8">
        <f t="shared" si="3"/>
        <v>980.2328080000001</v>
      </c>
      <c r="P47" s="8"/>
      <c r="Q47" s="8">
        <f t="shared" si="4"/>
        <v>-980.2328080000001</v>
      </c>
    </row>
    <row r="48" spans="2:17" ht="17.25" customHeight="1">
      <c r="B48" s="18">
        <v>45</v>
      </c>
      <c r="C48" s="70" t="s">
        <v>104</v>
      </c>
      <c r="D48" s="137">
        <v>50.96</v>
      </c>
      <c r="E48" s="6">
        <v>3</v>
      </c>
      <c r="F48" s="7">
        <f>$E$80/SUM($E$4:$E$75)*3</f>
        <v>0</v>
      </c>
      <c r="G48" s="7">
        <f>E81/B75</f>
        <v>0</v>
      </c>
      <c r="H48" s="7">
        <v>180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1051.624</v>
      </c>
      <c r="M48" s="7">
        <f t="shared" si="2"/>
        <v>1152.5799040000002</v>
      </c>
      <c r="N48" s="8"/>
      <c r="O48" s="8">
        <f t="shared" si="3"/>
        <v>1152.5799040000002</v>
      </c>
      <c r="P48" s="8"/>
      <c r="Q48" s="8">
        <f t="shared" si="4"/>
        <v>-1152.5799040000002</v>
      </c>
    </row>
    <row r="49" spans="2:17" ht="17.25" customHeight="1">
      <c r="B49" s="18">
        <v>46</v>
      </c>
      <c r="C49" s="70" t="s">
        <v>105</v>
      </c>
      <c r="D49" s="137">
        <v>77.5</v>
      </c>
      <c r="E49" s="6">
        <v>2</v>
      </c>
      <c r="F49" s="7">
        <f>$E$80/SUM($E$4:$E$75)*2</f>
        <v>0</v>
      </c>
      <c r="G49" s="7">
        <f>E81/B75</f>
        <v>0</v>
      </c>
      <c r="H49" s="7">
        <v>180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1234.75</v>
      </c>
      <c r="M49" s="7">
        <f t="shared" si="2"/>
        <v>1353.286</v>
      </c>
      <c r="N49" s="8"/>
      <c r="O49" s="8">
        <f t="shared" si="3"/>
        <v>1353.286</v>
      </c>
      <c r="P49" s="8"/>
      <c r="Q49" s="8">
        <f t="shared" si="4"/>
        <v>-1353.286</v>
      </c>
    </row>
    <row r="50" spans="2:17" ht="17.25" customHeight="1">
      <c r="B50" s="18">
        <v>47</v>
      </c>
      <c r="C50" s="70" t="s">
        <v>106</v>
      </c>
      <c r="D50" s="137">
        <v>69</v>
      </c>
      <c r="E50" s="6">
        <v>1</v>
      </c>
      <c r="F50" s="7">
        <f>$E$80/SUM($E$4:$E$75)*1</f>
        <v>0</v>
      </c>
      <c r="G50" s="7">
        <f>E81/B75</f>
        <v>0</v>
      </c>
      <c r="H50" s="7">
        <v>180</v>
      </c>
      <c r="I50" s="7">
        <v>200</v>
      </c>
      <c r="J50" s="7">
        <v>320</v>
      </c>
      <c r="K50" s="7">
        <f t="shared" si="0"/>
        <v>476.1</v>
      </c>
      <c r="L50" s="7">
        <f t="shared" si="1"/>
        <v>1176.1</v>
      </c>
      <c r="M50" s="7">
        <f t="shared" si="2"/>
        <v>1289.0056</v>
      </c>
      <c r="N50" s="8"/>
      <c r="O50" s="8">
        <f t="shared" si="3"/>
        <v>1289.0056</v>
      </c>
      <c r="P50" s="8"/>
      <c r="Q50" s="8">
        <f t="shared" si="4"/>
        <v>-1289.0056</v>
      </c>
    </row>
    <row r="51" spans="2:17" ht="17.25" customHeight="1">
      <c r="B51" s="18">
        <v>48</v>
      </c>
      <c r="C51" s="70" t="s">
        <v>107</v>
      </c>
      <c r="D51" s="137">
        <v>50.4</v>
      </c>
      <c r="E51" s="6">
        <v>2</v>
      </c>
      <c r="F51" s="7">
        <f>$E$80/SUM($E$4:$E$75)*2</f>
        <v>0</v>
      </c>
      <c r="G51" s="7">
        <f>E81/B75</f>
        <v>0</v>
      </c>
      <c r="H51" s="7">
        <v>180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1047.76</v>
      </c>
      <c r="M51" s="7">
        <f t="shared" si="2"/>
        <v>1148.3449600000001</v>
      </c>
      <c r="N51" s="8"/>
      <c r="O51" s="8">
        <f t="shared" si="3"/>
        <v>1148.3449600000001</v>
      </c>
      <c r="P51" s="8"/>
      <c r="Q51" s="8">
        <f t="shared" si="4"/>
        <v>-1148.3449600000001</v>
      </c>
    </row>
    <row r="52" spans="2:17" ht="17.25" customHeight="1">
      <c r="B52" s="18">
        <v>49</v>
      </c>
      <c r="C52" s="70" t="s">
        <v>108</v>
      </c>
      <c r="D52" s="137">
        <v>28.17</v>
      </c>
      <c r="E52" s="6">
        <v>1</v>
      </c>
      <c r="F52" s="7">
        <f>$E$80/SUM($E$4:$E$75)*1</f>
        <v>0</v>
      </c>
      <c r="G52" s="7">
        <f>E81/B75</f>
        <v>0</v>
      </c>
      <c r="H52" s="7">
        <v>180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894.373</v>
      </c>
      <c r="M52" s="7">
        <f t="shared" si="2"/>
        <v>980.2328080000001</v>
      </c>
      <c r="N52" s="8"/>
      <c r="O52" s="8">
        <f t="shared" si="3"/>
        <v>980.2328080000001</v>
      </c>
      <c r="P52" s="8"/>
      <c r="Q52" s="8">
        <f t="shared" si="4"/>
        <v>-980.2328080000001</v>
      </c>
    </row>
    <row r="53" spans="2:17" ht="17.25" customHeight="1">
      <c r="B53" s="18">
        <v>50</v>
      </c>
      <c r="C53" s="70" t="s">
        <v>109</v>
      </c>
      <c r="D53" s="137">
        <v>50.96</v>
      </c>
      <c r="E53" s="6">
        <v>2</v>
      </c>
      <c r="F53" s="7">
        <f>$E$80/SUM($E$4:$E$75)*2</f>
        <v>0</v>
      </c>
      <c r="G53" s="7">
        <f>E81/B75</f>
        <v>0</v>
      </c>
      <c r="H53" s="7">
        <v>180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1051.624</v>
      </c>
      <c r="M53" s="7">
        <f t="shared" si="2"/>
        <v>1152.5799040000002</v>
      </c>
      <c r="N53" s="8"/>
      <c r="O53" s="8">
        <f t="shared" si="3"/>
        <v>1152.5799040000002</v>
      </c>
      <c r="P53" s="8"/>
      <c r="Q53" s="8">
        <f t="shared" si="4"/>
        <v>-1152.5799040000002</v>
      </c>
    </row>
    <row r="54" spans="2:17" ht="17.25" customHeight="1">
      <c r="B54" s="18">
        <v>51</v>
      </c>
      <c r="C54" s="70" t="s">
        <v>110</v>
      </c>
      <c r="D54" s="137">
        <v>63.4</v>
      </c>
      <c r="E54" s="6">
        <v>1</v>
      </c>
      <c r="F54" s="7">
        <f>$E$80/SUM($E$4:$E$75)*1</f>
        <v>0</v>
      </c>
      <c r="G54" s="7">
        <f>E81/B75</f>
        <v>0</v>
      </c>
      <c r="H54" s="7">
        <v>180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1137.46</v>
      </c>
      <c r="M54" s="7">
        <f t="shared" si="2"/>
        <v>1246.6561600000002</v>
      </c>
      <c r="N54" s="8">
        <v>150</v>
      </c>
      <c r="O54" s="8">
        <f t="shared" si="3"/>
        <v>1396.6561600000002</v>
      </c>
      <c r="P54" s="8"/>
      <c r="Q54" s="8">
        <f t="shared" si="4"/>
        <v>-1396.6561600000002</v>
      </c>
    </row>
    <row r="55" spans="2:17" ht="17.25" customHeight="1">
      <c r="B55" s="18">
        <v>52</v>
      </c>
      <c r="C55" s="70" t="s">
        <v>111</v>
      </c>
      <c r="D55" s="137">
        <v>63.4</v>
      </c>
      <c r="E55" s="6">
        <v>3</v>
      </c>
      <c r="F55" s="7">
        <f>$E$80/SUM($E$4:$E$75)*3</f>
        <v>0</v>
      </c>
      <c r="G55" s="7">
        <f>E81/B75</f>
        <v>0</v>
      </c>
      <c r="H55" s="7">
        <v>180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1137.46</v>
      </c>
      <c r="M55" s="7">
        <f t="shared" si="2"/>
        <v>1246.6561600000002</v>
      </c>
      <c r="N55" s="8"/>
      <c r="O55" s="8">
        <f t="shared" si="3"/>
        <v>1246.6561600000002</v>
      </c>
      <c r="P55" s="8"/>
      <c r="Q55" s="8">
        <f t="shared" si="4"/>
        <v>-1246.6561600000002</v>
      </c>
    </row>
    <row r="56" spans="2:17" ht="17.25" customHeight="1">
      <c r="B56" s="18">
        <v>53</v>
      </c>
      <c r="C56" s="70" t="s">
        <v>112</v>
      </c>
      <c r="D56" s="137">
        <v>24.96</v>
      </c>
      <c r="E56" s="6">
        <v>2</v>
      </c>
      <c r="F56" s="7">
        <f>$E$80/SUM($E$4:$E$75)*2</f>
        <v>0</v>
      </c>
      <c r="G56" s="7">
        <f>E81/B75</f>
        <v>0</v>
      </c>
      <c r="H56" s="7">
        <v>180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872.224</v>
      </c>
      <c r="M56" s="7">
        <f t="shared" si="2"/>
        <v>955.9575040000001</v>
      </c>
      <c r="N56" s="8"/>
      <c r="O56" s="8">
        <f t="shared" si="3"/>
        <v>955.9575040000001</v>
      </c>
      <c r="P56" s="8"/>
      <c r="Q56" s="8">
        <f t="shared" si="4"/>
        <v>-955.9575040000001</v>
      </c>
    </row>
    <row r="57" spans="2:17" ht="17.25" customHeight="1">
      <c r="B57" s="18">
        <v>54</v>
      </c>
      <c r="C57" s="70" t="s">
        <v>113</v>
      </c>
      <c r="D57" s="137">
        <v>39.98</v>
      </c>
      <c r="E57" s="6">
        <v>1</v>
      </c>
      <c r="F57" s="7">
        <f>$E$80/SUM($E$4:$E$75)*1</f>
        <v>0</v>
      </c>
      <c r="G57" s="7">
        <f>E81/B75</f>
        <v>0</v>
      </c>
      <c r="H57" s="7">
        <v>180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975.862</v>
      </c>
      <c r="M57" s="7">
        <f t="shared" si="2"/>
        <v>1069.544752</v>
      </c>
      <c r="N57" s="8"/>
      <c r="O57" s="8">
        <f t="shared" si="3"/>
        <v>1069.544752</v>
      </c>
      <c r="P57" s="8"/>
      <c r="Q57" s="8">
        <f t="shared" si="4"/>
        <v>-1069.544752</v>
      </c>
    </row>
    <row r="58" spans="2:17" ht="17.25" customHeight="1">
      <c r="B58" s="18">
        <v>55</v>
      </c>
      <c r="C58" s="70" t="s">
        <v>114</v>
      </c>
      <c r="D58" s="137">
        <v>37.27</v>
      </c>
      <c r="E58" s="6">
        <v>1</v>
      </c>
      <c r="F58" s="7">
        <f>$E$80/SUM($E$4:$E$75)*1</f>
        <v>0</v>
      </c>
      <c r="G58" s="7">
        <f>E81/B75</f>
        <v>0</v>
      </c>
      <c r="H58" s="7">
        <v>180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957.163</v>
      </c>
      <c r="M58" s="7">
        <f t="shared" si="2"/>
        <v>1049.0506480000001</v>
      </c>
      <c r="N58" s="8"/>
      <c r="O58" s="8">
        <f t="shared" si="3"/>
        <v>1049.0506480000001</v>
      </c>
      <c r="P58" s="8"/>
      <c r="Q58" s="8">
        <f t="shared" si="4"/>
        <v>-1049.0506480000001</v>
      </c>
    </row>
    <row r="59" spans="2:17" ht="17.25" customHeight="1">
      <c r="B59" s="18">
        <v>56</v>
      </c>
      <c r="C59" s="70" t="s">
        <v>115</v>
      </c>
      <c r="D59" s="137">
        <v>25.01</v>
      </c>
      <c r="E59" s="6">
        <v>2</v>
      </c>
      <c r="F59" s="7">
        <f>$E$80/SUM($E$4:$E$75)*2</f>
        <v>0</v>
      </c>
      <c r="G59" s="7">
        <f>E81/B75</f>
        <v>0</v>
      </c>
      <c r="H59" s="7">
        <v>180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872.569</v>
      </c>
      <c r="M59" s="7">
        <f t="shared" si="2"/>
        <v>956.335624</v>
      </c>
      <c r="N59" s="8"/>
      <c r="O59" s="8">
        <f t="shared" si="3"/>
        <v>956.335624</v>
      </c>
      <c r="P59" s="8"/>
      <c r="Q59" s="8">
        <f t="shared" si="4"/>
        <v>-956.335624</v>
      </c>
    </row>
    <row r="60" spans="2:17" ht="17.25" customHeight="1">
      <c r="B60" s="18">
        <v>57</v>
      </c>
      <c r="C60" s="70" t="s">
        <v>116</v>
      </c>
      <c r="D60" s="137">
        <v>32</v>
      </c>
      <c r="E60" s="6">
        <v>1</v>
      </c>
      <c r="F60" s="7">
        <f>$E$80/SUM($E$4:$E$75)*1</f>
        <v>0</v>
      </c>
      <c r="G60" s="7">
        <f>E81/B75</f>
        <v>0</v>
      </c>
      <c r="H60" s="7">
        <v>180</v>
      </c>
      <c r="I60" s="7">
        <v>200</v>
      </c>
      <c r="J60" s="7">
        <v>320</v>
      </c>
      <c r="K60" s="7">
        <f t="shared" si="0"/>
        <v>220.8</v>
      </c>
      <c r="L60" s="7">
        <f t="shared" si="1"/>
        <v>920.8</v>
      </c>
      <c r="M60" s="7">
        <f t="shared" si="2"/>
        <v>1009.1968</v>
      </c>
      <c r="N60" s="8"/>
      <c r="O60" s="8">
        <f t="shared" si="3"/>
        <v>1009.1968</v>
      </c>
      <c r="P60" s="8"/>
      <c r="Q60" s="8">
        <f t="shared" si="4"/>
        <v>-1009.1968</v>
      </c>
    </row>
    <row r="61" spans="2:17" ht="17.25" customHeight="1">
      <c r="B61" s="18">
        <v>58</v>
      </c>
      <c r="C61" s="70" t="s">
        <v>117</v>
      </c>
      <c r="D61" s="137">
        <v>33.04</v>
      </c>
      <c r="E61" s="6">
        <v>2</v>
      </c>
      <c r="F61" s="7">
        <f>$E$80/SUM($E$4:$E$75)*2</f>
        <v>0</v>
      </c>
      <c r="G61" s="7">
        <f>E81/B75</f>
        <v>0</v>
      </c>
      <c r="H61" s="7">
        <v>180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927.976</v>
      </c>
      <c r="M61" s="7">
        <f t="shared" si="2"/>
        <v>1017.0616960000001</v>
      </c>
      <c r="N61" s="8"/>
      <c r="O61" s="8">
        <f t="shared" si="3"/>
        <v>1017.0616960000001</v>
      </c>
      <c r="P61" s="8"/>
      <c r="Q61" s="8">
        <f t="shared" si="4"/>
        <v>-1017.0616960000001</v>
      </c>
    </row>
    <row r="62" spans="2:17" ht="17.25" customHeight="1">
      <c r="B62" s="18">
        <v>59</v>
      </c>
      <c r="C62" s="70" t="s">
        <v>118</v>
      </c>
      <c r="D62" s="137">
        <v>21.4</v>
      </c>
      <c r="E62" s="6">
        <v>1</v>
      </c>
      <c r="F62" s="7">
        <f>$E$80/SUM($E$4:$E$75)*1</f>
        <v>0</v>
      </c>
      <c r="G62" s="7">
        <f>E81/B75</f>
        <v>0</v>
      </c>
      <c r="H62" s="7">
        <v>180</v>
      </c>
      <c r="I62" s="7">
        <v>200</v>
      </c>
      <c r="J62" s="7">
        <v>320</v>
      </c>
      <c r="K62" s="7">
        <f t="shared" si="0"/>
        <v>147.66</v>
      </c>
      <c r="L62" s="7">
        <f t="shared" si="1"/>
        <v>847.66</v>
      </c>
      <c r="M62" s="7">
        <f t="shared" si="2"/>
        <v>929.0353600000001</v>
      </c>
      <c r="N62" s="8"/>
      <c r="O62" s="8">
        <f t="shared" si="3"/>
        <v>929.0353600000001</v>
      </c>
      <c r="P62" s="8"/>
      <c r="Q62" s="8">
        <f t="shared" si="4"/>
        <v>-929.0353600000001</v>
      </c>
    </row>
    <row r="63" spans="2:17" ht="17.25" customHeight="1">
      <c r="B63" s="18">
        <v>60</v>
      </c>
      <c r="C63" s="70" t="s">
        <v>119</v>
      </c>
      <c r="D63" s="137">
        <v>29.4</v>
      </c>
      <c r="E63" s="6">
        <v>1</v>
      </c>
      <c r="F63" s="7">
        <f>$E$80/SUM($E$4:$E$75)*1</f>
        <v>0</v>
      </c>
      <c r="G63" s="7">
        <f>E81/B75</f>
        <v>0</v>
      </c>
      <c r="H63" s="7">
        <v>180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902.86</v>
      </c>
      <c r="M63" s="7">
        <f t="shared" si="2"/>
        <v>989.53456</v>
      </c>
      <c r="N63" s="8"/>
      <c r="O63" s="8">
        <f t="shared" si="3"/>
        <v>989.53456</v>
      </c>
      <c r="P63" s="8"/>
      <c r="Q63" s="8">
        <f t="shared" si="4"/>
        <v>-989.53456</v>
      </c>
    </row>
    <row r="64" spans="2:17" ht="17.25" customHeight="1">
      <c r="B64" s="18">
        <v>61</v>
      </c>
      <c r="C64" s="70" t="s">
        <v>120</v>
      </c>
      <c r="D64" s="137">
        <v>23.38</v>
      </c>
      <c r="E64" s="6">
        <v>1</v>
      </c>
      <c r="F64" s="7">
        <f>$E$80/SUM($E$4:$E$75)*1</f>
        <v>0</v>
      </c>
      <c r="G64" s="7">
        <f>E81/B75</f>
        <v>0</v>
      </c>
      <c r="H64" s="7">
        <v>180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861.322</v>
      </c>
      <c r="M64" s="7">
        <f t="shared" si="2"/>
        <v>944.0089120000001</v>
      </c>
      <c r="N64" s="8"/>
      <c r="O64" s="8">
        <f t="shared" si="3"/>
        <v>944.0089120000001</v>
      </c>
      <c r="P64" s="8"/>
      <c r="Q64" s="8">
        <f t="shared" si="4"/>
        <v>-944.0089120000001</v>
      </c>
    </row>
    <row r="65" spans="2:17" ht="17.25" customHeight="1">
      <c r="B65" s="18">
        <v>62</v>
      </c>
      <c r="C65" s="70" t="s">
        <v>121</v>
      </c>
      <c r="D65" s="137">
        <v>23.72</v>
      </c>
      <c r="E65" s="6">
        <v>1</v>
      </c>
      <c r="F65" s="7">
        <f>$E$80/SUM($E$4:$E$75)*1</f>
        <v>0</v>
      </c>
      <c r="G65" s="7">
        <f>E81/B75</f>
        <v>0</v>
      </c>
      <c r="H65" s="7">
        <v>180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863.668</v>
      </c>
      <c r="M65" s="7">
        <f t="shared" si="2"/>
        <v>946.5801280000001</v>
      </c>
      <c r="N65" s="8"/>
      <c r="O65" s="8">
        <f t="shared" si="3"/>
        <v>946.5801280000001</v>
      </c>
      <c r="P65" s="8"/>
      <c r="Q65" s="8">
        <f t="shared" si="4"/>
        <v>-946.5801280000001</v>
      </c>
    </row>
    <row r="66" spans="2:17" ht="17.25" customHeight="1">
      <c r="B66" s="18">
        <v>63</v>
      </c>
      <c r="C66" s="70" t="s">
        <v>122</v>
      </c>
      <c r="D66" s="137">
        <v>31.95</v>
      </c>
      <c r="E66" s="6">
        <v>2</v>
      </c>
      <c r="F66" s="7">
        <f>$E$80/SUM($E$4:$E$75)*2</f>
        <v>0</v>
      </c>
      <c r="G66" s="7">
        <f>E81/B75</f>
        <v>0</v>
      </c>
      <c r="H66" s="7">
        <v>180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920.455</v>
      </c>
      <c r="M66" s="7">
        <f t="shared" si="2"/>
        <v>1008.8186800000001</v>
      </c>
      <c r="N66" s="8"/>
      <c r="O66" s="8">
        <f t="shared" si="3"/>
        <v>1008.8186800000001</v>
      </c>
      <c r="P66" s="8"/>
      <c r="Q66" s="8">
        <f t="shared" si="4"/>
        <v>-1008.8186800000001</v>
      </c>
    </row>
    <row r="67" spans="2:17" ht="17.25" customHeight="1">
      <c r="B67" s="18">
        <v>64</v>
      </c>
      <c r="C67" s="70" t="s">
        <v>123</v>
      </c>
      <c r="D67" s="137">
        <v>41</v>
      </c>
      <c r="E67" s="6">
        <v>1</v>
      </c>
      <c r="F67" s="7">
        <f>$E$80/SUM($E$4:$E$75)*1</f>
        <v>0</v>
      </c>
      <c r="G67" s="7">
        <f>E81/B75</f>
        <v>0</v>
      </c>
      <c r="H67" s="7">
        <v>180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982.9000000000001</v>
      </c>
      <c r="M67" s="7">
        <f t="shared" si="2"/>
        <v>1077.2584000000002</v>
      </c>
      <c r="N67" s="8"/>
      <c r="O67" s="8">
        <f t="shared" si="3"/>
        <v>1077.2584000000002</v>
      </c>
      <c r="P67" s="8"/>
      <c r="Q67" s="8">
        <f t="shared" si="4"/>
        <v>-1077.2584000000002</v>
      </c>
    </row>
    <row r="68" spans="2:17" ht="17.25" customHeight="1">
      <c r="B68" s="18">
        <v>65</v>
      </c>
      <c r="C68" s="70" t="s">
        <v>124</v>
      </c>
      <c r="D68" s="137">
        <v>36.2</v>
      </c>
      <c r="E68" s="6">
        <v>3</v>
      </c>
      <c r="F68" s="7">
        <f>$E$80/SUM($E$4:$E$75)*3</f>
        <v>0</v>
      </c>
      <c r="G68" s="7">
        <f>E81/B75</f>
        <v>0</v>
      </c>
      <c r="H68" s="7">
        <v>180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949.78</v>
      </c>
      <c r="M68" s="7">
        <f t="shared" si="2"/>
        <v>1040.9588800000001</v>
      </c>
      <c r="N68" s="8"/>
      <c r="O68" s="8">
        <f t="shared" si="3"/>
        <v>1040.9588800000001</v>
      </c>
      <c r="P68" s="8"/>
      <c r="Q68" s="8">
        <f t="shared" si="4"/>
        <v>-1040.9588800000001</v>
      </c>
    </row>
    <row r="69" spans="2:17" ht="17.25" customHeight="1">
      <c r="B69" s="18">
        <v>66</v>
      </c>
      <c r="C69" s="70" t="s">
        <v>125</v>
      </c>
      <c r="D69" s="137">
        <v>30.54</v>
      </c>
      <c r="E69" s="6">
        <v>1</v>
      </c>
      <c r="F69" s="7">
        <f>$E$80/SUM($E$4:$E$75)*1</f>
        <v>0</v>
      </c>
      <c r="G69" s="7">
        <f>E81/B75</f>
        <v>0</v>
      </c>
      <c r="H69" s="7">
        <v>180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910.726</v>
      </c>
      <c r="M69" s="7">
        <f aca="true" t="shared" si="7" ref="M69:M75">SUM(L69*1.096)</f>
        <v>998.155696</v>
      </c>
      <c r="N69" s="8"/>
      <c r="O69" s="8">
        <f aca="true" t="shared" si="8" ref="O69:O75">SUM(M69:N69)</f>
        <v>998.155696</v>
      </c>
      <c r="P69" s="8"/>
      <c r="Q69" s="8">
        <f aca="true" t="shared" si="9" ref="Q69:Q75">SUM(P69-O69)</f>
        <v>-998.155696</v>
      </c>
    </row>
    <row r="70" spans="2:17" ht="17.25" customHeight="1">
      <c r="B70" s="18">
        <v>67</v>
      </c>
      <c r="C70" s="70" t="s">
        <v>126</v>
      </c>
      <c r="D70" s="137">
        <v>26.03</v>
      </c>
      <c r="E70" s="6">
        <v>2</v>
      </c>
      <c r="F70" s="7">
        <f>$E$80/SUM($E$4:$E$75)*2</f>
        <v>0</v>
      </c>
      <c r="G70" s="7">
        <f>E81/B75</f>
        <v>0</v>
      </c>
      <c r="H70" s="7">
        <v>180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879.607</v>
      </c>
      <c r="M70" s="7">
        <f t="shared" si="7"/>
        <v>964.0492720000001</v>
      </c>
      <c r="N70" s="8"/>
      <c r="O70" s="8">
        <f t="shared" si="8"/>
        <v>964.0492720000001</v>
      </c>
      <c r="P70" s="8"/>
      <c r="Q70" s="8">
        <f t="shared" si="9"/>
        <v>-964.0492720000001</v>
      </c>
    </row>
    <row r="71" spans="2:17" ht="17.25" customHeight="1">
      <c r="B71" s="18">
        <v>68</v>
      </c>
      <c r="C71" s="70" t="s">
        <v>127</v>
      </c>
      <c r="D71" s="137">
        <v>24.05</v>
      </c>
      <c r="E71" s="6">
        <v>1</v>
      </c>
      <c r="F71" s="7">
        <f>$E$80/SUM($E$4:$E$75)*1</f>
        <v>0</v>
      </c>
      <c r="G71" s="7">
        <f>E81/B75</f>
        <v>0</v>
      </c>
      <c r="H71" s="7">
        <v>180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865.945</v>
      </c>
      <c r="M71" s="7">
        <f t="shared" si="7"/>
        <v>949.0757200000002</v>
      </c>
      <c r="N71" s="8"/>
      <c r="O71" s="8">
        <f t="shared" si="8"/>
        <v>949.0757200000002</v>
      </c>
      <c r="P71" s="8"/>
      <c r="Q71" s="8">
        <f t="shared" si="9"/>
        <v>-949.0757200000002</v>
      </c>
    </row>
    <row r="72" spans="2:17" ht="17.25" customHeight="1">
      <c r="B72" s="18">
        <v>69</v>
      </c>
      <c r="C72" s="70" t="s">
        <v>150</v>
      </c>
      <c r="D72" s="137">
        <v>29.62</v>
      </c>
      <c r="E72" s="6">
        <v>1</v>
      </c>
      <c r="F72" s="7">
        <f>$E$80/SUM($E$4:$E$75)*1</f>
        <v>0</v>
      </c>
      <c r="G72" s="7">
        <f>E81/B75</f>
        <v>0</v>
      </c>
      <c r="H72" s="7">
        <v>180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904.378</v>
      </c>
      <c r="M72" s="7">
        <f t="shared" si="7"/>
        <v>991.1982880000002</v>
      </c>
      <c r="N72" s="8"/>
      <c r="O72" s="8">
        <f t="shared" si="8"/>
        <v>991.1982880000002</v>
      </c>
      <c r="P72" s="8"/>
      <c r="Q72" s="8">
        <f t="shared" si="9"/>
        <v>-991.1982880000002</v>
      </c>
    </row>
    <row r="73" spans="2:17" ht="17.25" customHeight="1">
      <c r="B73" s="18">
        <v>70</v>
      </c>
      <c r="C73" s="70" t="s">
        <v>128</v>
      </c>
      <c r="D73" s="137">
        <v>57.9</v>
      </c>
      <c r="E73" s="6">
        <v>3</v>
      </c>
      <c r="F73" s="7">
        <f>$E$80/SUM($E$4:$E$75)*3</f>
        <v>0</v>
      </c>
      <c r="G73" s="7">
        <f>E81/B75</f>
        <v>0</v>
      </c>
      <c r="H73" s="7">
        <v>180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1099.51</v>
      </c>
      <c r="M73" s="7">
        <f t="shared" si="7"/>
        <v>1205.06296</v>
      </c>
      <c r="N73" s="8"/>
      <c r="O73" s="8">
        <f t="shared" si="8"/>
        <v>1205.06296</v>
      </c>
      <c r="P73" s="8"/>
      <c r="Q73" s="8">
        <f t="shared" si="9"/>
        <v>-1205.06296</v>
      </c>
    </row>
    <row r="74" spans="2:17" ht="17.25" customHeight="1">
      <c r="B74" s="18">
        <v>71</v>
      </c>
      <c r="C74" s="70" t="s">
        <v>129</v>
      </c>
      <c r="D74" s="137">
        <v>28.56</v>
      </c>
      <c r="E74" s="6">
        <v>1</v>
      </c>
      <c r="F74" s="7">
        <f>$E$80/SUM($E$4:$E$75)*1</f>
        <v>0</v>
      </c>
      <c r="G74" s="7">
        <f>E81/B75</f>
        <v>0</v>
      </c>
      <c r="H74" s="7">
        <v>180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897.064</v>
      </c>
      <c r="M74" s="7">
        <f t="shared" si="7"/>
        <v>983.182144</v>
      </c>
      <c r="N74" s="8"/>
      <c r="O74" s="8">
        <f t="shared" si="8"/>
        <v>983.182144</v>
      </c>
      <c r="P74" s="8"/>
      <c r="Q74" s="8">
        <f t="shared" si="9"/>
        <v>-983.182144</v>
      </c>
    </row>
    <row r="75" spans="2:17" ht="17.25" customHeight="1">
      <c r="B75" s="18">
        <v>72</v>
      </c>
      <c r="C75" s="70" t="s">
        <v>130</v>
      </c>
      <c r="D75" s="137">
        <v>27</v>
      </c>
      <c r="E75" s="6">
        <v>1</v>
      </c>
      <c r="F75" s="7">
        <f>$E$80/SUM($E$4:$E$75)*1</f>
        <v>0</v>
      </c>
      <c r="G75" s="7">
        <f>E81/B75</f>
        <v>0</v>
      </c>
      <c r="H75" s="7">
        <v>180</v>
      </c>
      <c r="I75" s="7">
        <v>200</v>
      </c>
      <c r="J75" s="7">
        <v>320</v>
      </c>
      <c r="K75" s="7">
        <f t="shared" si="5"/>
        <v>186.3</v>
      </c>
      <c r="L75" s="7">
        <f>SUM(F75:K75)</f>
        <v>886.3</v>
      </c>
      <c r="M75" s="7">
        <f t="shared" si="7"/>
        <v>971.3848</v>
      </c>
      <c r="N75" s="8"/>
      <c r="O75" s="8">
        <f t="shared" si="8"/>
        <v>971.3848</v>
      </c>
      <c r="P75" s="8"/>
      <c r="Q75" s="8">
        <f t="shared" si="9"/>
        <v>-971.3848</v>
      </c>
    </row>
    <row r="76" spans="2:17" ht="21.75" customHeight="1">
      <c r="B76" s="19"/>
      <c r="C76" s="72" t="s">
        <v>3</v>
      </c>
      <c r="D76" s="7">
        <f aca="true" t="shared" si="10" ref="D76:Q76">SUM(D4:D75)</f>
        <v>3511.8700000000017</v>
      </c>
      <c r="E76" s="9">
        <f t="shared" si="10"/>
        <v>146</v>
      </c>
      <c r="F76" s="7">
        <f t="shared" si="10"/>
        <v>0</v>
      </c>
      <c r="G76" s="7">
        <f>SUM(G4:G75)</f>
        <v>0</v>
      </c>
      <c r="H76" s="7">
        <f t="shared" si="10"/>
        <v>12960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 t="shared" si="10"/>
        <v>74631.90300000002</v>
      </c>
      <c r="M76" s="7">
        <f t="shared" si="10"/>
        <v>81796.56568800002</v>
      </c>
      <c r="N76" s="8">
        <f t="shared" si="10"/>
        <v>1500</v>
      </c>
      <c r="O76" s="8">
        <f t="shared" si="10"/>
        <v>83296.56568800002</v>
      </c>
      <c r="P76" s="8">
        <f t="shared" si="10"/>
        <v>0</v>
      </c>
      <c r="Q76" s="8">
        <f t="shared" si="10"/>
        <v>-83296.56568800002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181"/>
      <c r="M77" s="181"/>
      <c r="N77" s="181"/>
      <c r="O77" s="22"/>
      <c r="P77" s="22"/>
      <c r="Q77" s="22"/>
    </row>
    <row r="78" spans="2:17" ht="27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7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0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0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12960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14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44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0</v>
      </c>
      <c r="M83" s="48">
        <f>SUM(L83*0.096)</f>
        <v>0</v>
      </c>
      <c r="N83" s="48">
        <f>SUM(L83:M83)</f>
        <v>0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50400</v>
      </c>
      <c r="M84" s="48">
        <f>SUM(L84*0.096)</f>
        <v>4838.400000000001</v>
      </c>
      <c r="N84" s="48">
        <f>SUM(L84:M84)</f>
        <v>55238.4</v>
      </c>
      <c r="O84" s="38"/>
      <c r="P84" s="22"/>
      <c r="Q84" s="22"/>
    </row>
    <row r="85" spans="2:17" ht="27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74631.90299999999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74631.90299999999</v>
      </c>
      <c r="M86" s="48">
        <f>SUM(M83:M85)</f>
        <v>7164.662687999999</v>
      </c>
      <c r="N86" s="48">
        <f>SUM(N83:N85)</f>
        <v>81796.56568799999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15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15.75" customHeight="1" thickBo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12.75" customHeight="1">
      <c r="B95" s="160" t="s">
        <v>181</v>
      </c>
      <c r="C95" s="160"/>
      <c r="D95" s="160"/>
      <c r="E95" s="160" t="s">
        <v>174</v>
      </c>
      <c r="F95" s="160"/>
      <c r="G95" s="160"/>
      <c r="H95" s="160"/>
      <c r="I95" s="160"/>
      <c r="J95" s="160"/>
      <c r="K95" s="150" t="s">
        <v>178</v>
      </c>
      <c r="L95" s="151"/>
      <c r="M95" s="151"/>
      <c r="N95" s="152"/>
      <c r="O95" s="40"/>
      <c r="P95" s="40"/>
      <c r="Q95" s="22"/>
    </row>
    <row r="96" spans="2:17" ht="12.75" customHeight="1">
      <c r="B96" s="161"/>
      <c r="C96" s="161"/>
      <c r="D96" s="161"/>
      <c r="E96" s="161"/>
      <c r="F96" s="161"/>
      <c r="G96" s="161"/>
      <c r="H96" s="161"/>
      <c r="I96" s="161"/>
      <c r="J96" s="161"/>
      <c r="K96" s="153"/>
      <c r="L96" s="154"/>
      <c r="M96" s="154"/>
      <c r="N96" s="155"/>
      <c r="O96" s="40"/>
      <c r="P96" s="40"/>
      <c r="Q96" s="22"/>
    </row>
    <row r="97" spans="2:17" ht="12.75" customHeight="1" thickBot="1">
      <c r="B97" s="162"/>
      <c r="C97" s="162"/>
      <c r="D97" s="162"/>
      <c r="E97" s="162"/>
      <c r="F97" s="162"/>
      <c r="G97" s="162"/>
      <c r="H97" s="162"/>
      <c r="I97" s="162"/>
      <c r="J97" s="162"/>
      <c r="K97" s="156"/>
      <c r="L97" s="157"/>
      <c r="M97" s="157"/>
      <c r="N97" s="158"/>
      <c r="O97" s="40"/>
      <c r="P97" s="40"/>
      <c r="Q97" s="22"/>
    </row>
    <row r="98" spans="2:17" ht="18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/>
      <c r="Q98" s="22"/>
    </row>
    <row r="99" spans="2:17" ht="18" customHeight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8.75" customHeight="1">
      <c r="B100" s="144" t="s">
        <v>11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39"/>
      <c r="P100" s="39"/>
      <c r="Q100" s="22"/>
    </row>
    <row r="101" spans="2:17" ht="18.75" customHeight="1" thickBot="1">
      <c r="B101" s="22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22"/>
    </row>
    <row r="102" spans="2:17" ht="15.75" thickBot="1">
      <c r="B102" s="141" t="s">
        <v>12</v>
      </c>
      <c r="C102" s="142"/>
      <c r="D102" s="143"/>
      <c r="E102" s="141" t="s">
        <v>63</v>
      </c>
      <c r="F102" s="142"/>
      <c r="G102" s="142"/>
      <c r="H102" s="142"/>
      <c r="I102" s="142"/>
      <c r="J102" s="142"/>
      <c r="K102" s="142"/>
      <c r="L102" s="142"/>
      <c r="M102" s="142"/>
      <c r="N102" s="143"/>
      <c r="O102" s="40"/>
      <c r="P102" s="40"/>
      <c r="Q102" s="22"/>
    </row>
    <row r="103" spans="2:17" ht="15.75" thickBot="1">
      <c r="B103" s="141" t="s">
        <v>13</v>
      </c>
      <c r="C103" s="142"/>
      <c r="D103" s="143"/>
      <c r="E103" s="141" t="s">
        <v>28</v>
      </c>
      <c r="F103" s="142"/>
      <c r="G103" s="142"/>
      <c r="H103" s="142"/>
      <c r="I103" s="142"/>
      <c r="J103" s="142"/>
      <c r="K103" s="142"/>
      <c r="L103" s="142"/>
      <c r="M103" s="142"/>
      <c r="N103" s="143"/>
      <c r="O103" s="40"/>
      <c r="P103" s="40"/>
      <c r="Q103" s="22"/>
    </row>
    <row r="104" spans="2:17" ht="15.75" thickBot="1">
      <c r="B104" s="141" t="s">
        <v>14</v>
      </c>
      <c r="C104" s="142"/>
      <c r="D104" s="143"/>
      <c r="E104" s="141" t="s">
        <v>29</v>
      </c>
      <c r="F104" s="142"/>
      <c r="G104" s="142"/>
      <c r="H104" s="142"/>
      <c r="I104" s="142"/>
      <c r="J104" s="142"/>
      <c r="K104" s="142"/>
      <c r="L104" s="142"/>
      <c r="M104" s="142"/>
      <c r="N104" s="143"/>
      <c r="O104" s="40"/>
      <c r="P104" s="40"/>
      <c r="Q104" s="22"/>
    </row>
    <row r="105" spans="2:17" ht="15.75" thickBot="1">
      <c r="B105" s="141" t="s">
        <v>15</v>
      </c>
      <c r="C105" s="142"/>
      <c r="D105" s="143"/>
      <c r="E105" s="172" t="s">
        <v>16</v>
      </c>
      <c r="F105" s="173"/>
      <c r="G105" s="173"/>
      <c r="H105" s="173"/>
      <c r="I105" s="173"/>
      <c r="J105" s="173"/>
      <c r="K105" s="173"/>
      <c r="L105" s="173"/>
      <c r="M105" s="173"/>
      <c r="N105" s="174"/>
      <c r="O105" s="41"/>
      <c r="P105" s="41"/>
      <c r="Q105" s="22"/>
    </row>
    <row r="106" spans="2:1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9.5">
      <c r="B107" s="144" t="s">
        <v>216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39"/>
      <c r="P107" s="39"/>
      <c r="Q107" s="22"/>
    </row>
    <row r="108" spans="2:17" ht="20.25" thickBot="1">
      <c r="B108" s="22"/>
      <c r="C108" s="22"/>
      <c r="D108" s="22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22"/>
    </row>
    <row r="109" spans="2:17" ht="18.75" thickBot="1">
      <c r="B109" s="163" t="s">
        <v>17</v>
      </c>
      <c r="C109" s="163"/>
      <c r="D109" s="163"/>
      <c r="E109" s="42">
        <f>SUM(N86)</f>
        <v>81796.56568799999</v>
      </c>
      <c r="F109" s="141" t="s">
        <v>18</v>
      </c>
      <c r="G109" s="142"/>
      <c r="H109" s="142"/>
      <c r="I109" s="142"/>
      <c r="J109" s="142"/>
      <c r="K109" s="142"/>
      <c r="L109" s="142"/>
      <c r="M109" s="142"/>
      <c r="N109" s="143"/>
      <c r="O109" s="40"/>
      <c r="P109" s="40"/>
      <c r="Q109" s="22"/>
    </row>
    <row r="110" spans="2:17" ht="15.75" thickBot="1">
      <c r="B110" s="164" t="s">
        <v>19</v>
      </c>
      <c r="C110" s="164"/>
      <c r="D110" s="164"/>
      <c r="E110" s="36">
        <f>SUM(N84)</f>
        <v>55238.4</v>
      </c>
      <c r="F110" s="141" t="s">
        <v>20</v>
      </c>
      <c r="G110" s="142"/>
      <c r="H110" s="142"/>
      <c r="I110" s="142"/>
      <c r="J110" s="142"/>
      <c r="K110" s="142"/>
      <c r="L110" s="142"/>
      <c r="M110" s="142"/>
      <c r="N110" s="143"/>
      <c r="O110" s="40"/>
      <c r="P110" s="40"/>
      <c r="Q110" s="22"/>
    </row>
    <row r="111" spans="2:17" ht="15.75" thickBot="1">
      <c r="B111" s="164" t="s">
        <v>19</v>
      </c>
      <c r="C111" s="164"/>
      <c r="D111" s="164"/>
      <c r="E111" s="36">
        <f>SUM(N83)</f>
        <v>0</v>
      </c>
      <c r="F111" s="141" t="s">
        <v>21</v>
      </c>
      <c r="G111" s="142"/>
      <c r="H111" s="142"/>
      <c r="I111" s="142"/>
      <c r="J111" s="142"/>
      <c r="K111" s="142"/>
      <c r="L111" s="142"/>
      <c r="M111" s="142"/>
      <c r="N111" s="143"/>
      <c r="O111" s="40"/>
      <c r="P111" s="40"/>
      <c r="Q111" s="22"/>
    </row>
    <row r="112" spans="2:17" ht="15.75" thickBot="1">
      <c r="B112" s="164" t="s">
        <v>19</v>
      </c>
      <c r="C112" s="164"/>
      <c r="D112" s="164"/>
      <c r="E112" s="36">
        <f>SUM(N85)</f>
        <v>26558.165687999986</v>
      </c>
      <c r="F112" s="141" t="s">
        <v>32</v>
      </c>
      <c r="G112" s="142"/>
      <c r="H112" s="142"/>
      <c r="I112" s="142"/>
      <c r="J112" s="142"/>
      <c r="K112" s="142"/>
      <c r="L112" s="142"/>
      <c r="M112" s="142"/>
      <c r="N112" s="143"/>
      <c r="O112" s="40"/>
      <c r="P112" s="40"/>
      <c r="Q112" s="22"/>
    </row>
    <row r="113" spans="2:17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5">
      <c r="B114" s="22"/>
      <c r="C114" s="22"/>
      <c r="D114" s="22"/>
      <c r="E114" s="176" t="s">
        <v>217</v>
      </c>
      <c r="F114" s="175"/>
      <c r="G114" s="175"/>
      <c r="H114" s="175"/>
      <c r="I114" s="28" t="s">
        <v>22</v>
      </c>
      <c r="J114" s="29"/>
      <c r="K114" s="43"/>
      <c r="L114" s="177" t="s">
        <v>43</v>
      </c>
      <c r="M114" s="177"/>
      <c r="N114" s="177"/>
      <c r="O114" s="43"/>
      <c r="P114" s="22"/>
      <c r="Q114" s="22"/>
    </row>
    <row r="115" spans="2:17" ht="15">
      <c r="B115" s="22"/>
      <c r="C115" s="22"/>
      <c r="D115" s="22"/>
      <c r="E115" s="175" t="s">
        <v>23</v>
      </c>
      <c r="F115" s="175"/>
      <c r="G115" s="175"/>
      <c r="H115" s="175"/>
      <c r="I115" s="29"/>
      <c r="J115" s="29"/>
      <c r="L115" s="175" t="s">
        <v>24</v>
      </c>
      <c r="M115" s="175"/>
      <c r="N115" s="175"/>
      <c r="O115" s="44"/>
      <c r="P115" s="22"/>
      <c r="Q115" s="22"/>
    </row>
    <row r="116" spans="2:17" ht="12.75">
      <c r="B116" s="22"/>
      <c r="C116" s="22"/>
      <c r="D116" s="22"/>
      <c r="E116" s="22"/>
      <c r="F116" s="23"/>
      <c r="G116" s="23"/>
      <c r="H116" s="23"/>
      <c r="I116" s="23"/>
      <c r="J116" s="23"/>
      <c r="K116" s="23"/>
      <c r="L116" s="23"/>
      <c r="M116" s="23"/>
      <c r="N116" s="22"/>
      <c r="O116" s="24"/>
      <c r="P116" s="23"/>
      <c r="Q116" s="22"/>
    </row>
    <row r="117" spans="2:17" ht="12.75">
      <c r="B117" s="22"/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2"/>
      <c r="O117" s="24"/>
      <c r="P117" s="23"/>
      <c r="Q117" s="22"/>
    </row>
    <row r="118" spans="2:17" ht="13.5" thickBot="1"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2"/>
      <c r="O118" s="24"/>
      <c r="P118" s="23"/>
      <c r="Q118" s="22"/>
    </row>
    <row r="119" spans="2:17" ht="12.75" customHeight="1">
      <c r="B119" s="160" t="s">
        <v>181</v>
      </c>
      <c r="C119" s="160"/>
      <c r="D119" s="160"/>
      <c r="E119" s="160" t="s">
        <v>174</v>
      </c>
      <c r="F119" s="160"/>
      <c r="G119" s="160"/>
      <c r="H119" s="160"/>
      <c r="I119" s="160"/>
      <c r="J119" s="160"/>
      <c r="K119" s="150" t="s">
        <v>178</v>
      </c>
      <c r="L119" s="151"/>
      <c r="M119" s="151"/>
      <c r="N119" s="152"/>
      <c r="O119" s="40"/>
      <c r="P119" s="40"/>
      <c r="Q119" s="22"/>
    </row>
    <row r="120" spans="2:17" ht="12.75" customHeight="1">
      <c r="B120" s="161"/>
      <c r="C120" s="161"/>
      <c r="D120" s="161"/>
      <c r="E120" s="161"/>
      <c r="F120" s="161"/>
      <c r="G120" s="161"/>
      <c r="H120" s="161"/>
      <c r="I120" s="161"/>
      <c r="J120" s="161"/>
      <c r="K120" s="153"/>
      <c r="L120" s="154"/>
      <c r="M120" s="154"/>
      <c r="N120" s="155"/>
      <c r="O120" s="40"/>
      <c r="P120" s="40"/>
      <c r="Q120" s="22"/>
    </row>
    <row r="121" spans="2:17" ht="12.75" customHeight="1" thickBot="1">
      <c r="B121" s="162"/>
      <c r="C121" s="162"/>
      <c r="D121" s="162"/>
      <c r="E121" s="162"/>
      <c r="F121" s="162"/>
      <c r="G121" s="162"/>
      <c r="H121" s="162"/>
      <c r="I121" s="162"/>
      <c r="J121" s="162"/>
      <c r="K121" s="156"/>
      <c r="L121" s="157"/>
      <c r="M121" s="157"/>
      <c r="N121" s="158"/>
      <c r="O121" s="40"/>
      <c r="P121" s="40"/>
      <c r="Q121" s="22"/>
    </row>
    <row r="122" spans="2:17" ht="13.5" thickBot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3"/>
      <c r="Q122" s="22"/>
    </row>
    <row r="123" spans="2:17" s="4" customFormat="1" ht="21" customHeight="1" thickBot="1">
      <c r="B123" s="164" t="s">
        <v>133</v>
      </c>
      <c r="C123" s="164"/>
      <c r="D123" s="164"/>
      <c r="E123" s="141" t="s">
        <v>132</v>
      </c>
      <c r="F123" s="142"/>
      <c r="G123" s="142"/>
      <c r="H123" s="142"/>
      <c r="I123" s="142"/>
      <c r="J123" s="143"/>
      <c r="K123" s="164" t="s">
        <v>168</v>
      </c>
      <c r="L123" s="164"/>
      <c r="M123" s="164"/>
      <c r="N123" s="164"/>
      <c r="O123" s="40"/>
      <c r="P123" s="40"/>
      <c r="Q123" s="30"/>
    </row>
    <row r="124" spans="2:17" s="4" customFormat="1" ht="21" customHeight="1" thickBot="1">
      <c r="B124" s="164" t="s">
        <v>35</v>
      </c>
      <c r="C124" s="164"/>
      <c r="D124" s="164"/>
      <c r="E124" s="141" t="s">
        <v>31</v>
      </c>
      <c r="F124" s="142"/>
      <c r="G124" s="142"/>
      <c r="H124" s="142"/>
      <c r="I124" s="142"/>
      <c r="J124" s="143"/>
      <c r="K124" s="164" t="s">
        <v>40</v>
      </c>
      <c r="L124" s="164"/>
      <c r="M124" s="164"/>
      <c r="N124" s="164"/>
      <c r="O124" s="40"/>
      <c r="P124" s="40"/>
      <c r="Q124" s="30"/>
    </row>
    <row r="125" spans="5:17" ht="15" customHeight="1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/>
    </row>
    <row r="126" spans="5:17" ht="15" customHeight="1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/>
    </row>
    <row r="127" spans="5:17" ht="15" customHeight="1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/>
    </row>
    <row r="128" spans="5:17" ht="15" customHeight="1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/>
    </row>
    <row r="129" spans="5:17" ht="14.25" customHeight="1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/>
    </row>
    <row r="130" spans="5:17" ht="14.25" customHeight="1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/>
    </row>
    <row r="131" spans="6:17" ht="15" customHeight="1">
      <c r="F131"/>
      <c r="G131"/>
      <c r="H131"/>
      <c r="I131"/>
      <c r="J131"/>
      <c r="K131"/>
      <c r="L131"/>
      <c r="M131"/>
      <c r="N131"/>
      <c r="O131"/>
      <c r="P131"/>
      <c r="Q131"/>
    </row>
    <row r="132" spans="6:17" ht="15" customHeight="1" thickBot="1"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.75" customHeight="1">
      <c r="B133" s="160" t="s">
        <v>181</v>
      </c>
      <c r="C133" s="160"/>
      <c r="D133" s="160"/>
      <c r="E133" s="160" t="s">
        <v>174</v>
      </c>
      <c r="F133" s="160"/>
      <c r="G133" s="160"/>
      <c r="H133" s="160"/>
      <c r="I133" s="160"/>
      <c r="J133" s="160"/>
      <c r="K133" s="150" t="s">
        <v>178</v>
      </c>
      <c r="L133" s="151"/>
      <c r="M133" s="151"/>
      <c r="N133" s="152"/>
      <c r="O133"/>
      <c r="P133"/>
      <c r="Q133"/>
    </row>
    <row r="134" spans="2:17" ht="12.75" customHeight="1">
      <c r="B134" s="161"/>
      <c r="C134" s="161"/>
      <c r="D134" s="161"/>
      <c r="E134" s="161"/>
      <c r="F134" s="161"/>
      <c r="G134" s="161"/>
      <c r="H134" s="161"/>
      <c r="I134" s="161"/>
      <c r="J134" s="161"/>
      <c r="K134" s="153"/>
      <c r="L134" s="154"/>
      <c r="M134" s="154"/>
      <c r="N134" s="155"/>
      <c r="O134"/>
      <c r="P134"/>
      <c r="Q134"/>
    </row>
    <row r="135" spans="2:17" ht="12.75" customHeight="1" thickBot="1">
      <c r="B135" s="162"/>
      <c r="C135" s="162"/>
      <c r="D135" s="162"/>
      <c r="E135" s="162"/>
      <c r="F135" s="162"/>
      <c r="G135" s="162"/>
      <c r="H135" s="162"/>
      <c r="I135" s="162"/>
      <c r="J135" s="162"/>
      <c r="K135" s="156"/>
      <c r="L135" s="157"/>
      <c r="M135" s="157"/>
      <c r="N135" s="158"/>
      <c r="O135"/>
      <c r="P135"/>
      <c r="Q135"/>
    </row>
    <row r="136" spans="2:17" ht="1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/>
      <c r="O136"/>
      <c r="P136"/>
      <c r="Q136"/>
    </row>
    <row r="137" spans="2:17" ht="18" customHeight="1">
      <c r="B137" s="144" t="s">
        <v>11</v>
      </c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/>
      <c r="P137"/>
      <c r="Q137"/>
    </row>
    <row r="138" spans="2:17" ht="15" customHeight="1" thickBot="1">
      <c r="B138" s="22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/>
      <c r="O138"/>
      <c r="P138"/>
      <c r="Q138"/>
    </row>
    <row r="139" spans="2:17" ht="15.75" thickBot="1">
      <c r="B139" s="141" t="s">
        <v>12</v>
      </c>
      <c r="C139" s="142"/>
      <c r="D139" s="143"/>
      <c r="E139" s="141" t="s">
        <v>63</v>
      </c>
      <c r="F139" s="142"/>
      <c r="G139" s="142"/>
      <c r="H139" s="142"/>
      <c r="I139" s="142"/>
      <c r="J139" s="142"/>
      <c r="K139" s="142"/>
      <c r="L139" s="142"/>
      <c r="M139" s="142"/>
      <c r="N139" s="143"/>
      <c r="O139"/>
      <c r="P139"/>
      <c r="Q139"/>
    </row>
    <row r="140" spans="2:17" ht="15.75" thickBot="1">
      <c r="B140" s="141" t="s">
        <v>13</v>
      </c>
      <c r="C140" s="142"/>
      <c r="D140" s="143"/>
      <c r="E140" s="141" t="s">
        <v>28</v>
      </c>
      <c r="F140" s="142"/>
      <c r="G140" s="142"/>
      <c r="H140" s="142"/>
      <c r="I140" s="142"/>
      <c r="J140" s="142"/>
      <c r="K140" s="142"/>
      <c r="L140" s="142"/>
      <c r="M140" s="142"/>
      <c r="N140" s="143"/>
      <c r="O140"/>
      <c r="P140"/>
      <c r="Q140"/>
    </row>
    <row r="141" spans="2:17" ht="15.75" thickBot="1">
      <c r="B141" s="141" t="s">
        <v>14</v>
      </c>
      <c r="C141" s="142"/>
      <c r="D141" s="143"/>
      <c r="E141" s="141" t="s">
        <v>29</v>
      </c>
      <c r="F141" s="142"/>
      <c r="G141" s="142"/>
      <c r="H141" s="142"/>
      <c r="I141" s="142"/>
      <c r="J141" s="142"/>
      <c r="K141" s="142"/>
      <c r="L141" s="142"/>
      <c r="M141" s="142"/>
      <c r="N141" s="143"/>
      <c r="O141"/>
      <c r="P141"/>
      <c r="Q141"/>
    </row>
    <row r="142" spans="2:17" ht="15.75" thickBot="1">
      <c r="B142" s="141" t="s">
        <v>15</v>
      </c>
      <c r="C142" s="142"/>
      <c r="D142" s="143"/>
      <c r="E142" s="172" t="s">
        <v>16</v>
      </c>
      <c r="F142" s="173"/>
      <c r="G142" s="173"/>
      <c r="H142" s="173"/>
      <c r="I142" s="173"/>
      <c r="J142" s="173"/>
      <c r="K142" s="173"/>
      <c r="L142" s="173"/>
      <c r="M142" s="173"/>
      <c r="N142" s="174"/>
      <c r="O142"/>
      <c r="P142"/>
      <c r="Q142"/>
    </row>
    <row r="143" spans="2:17" ht="1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/>
      <c r="O143"/>
      <c r="P143"/>
      <c r="Q143"/>
    </row>
    <row r="144" spans="2:17" ht="18" customHeight="1">
      <c r="B144" s="144" t="s">
        <v>216</v>
      </c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/>
      <c r="P144"/>
      <c r="Q144"/>
    </row>
    <row r="145" spans="2:17" ht="15" customHeight="1" thickBot="1">
      <c r="B145" s="22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/>
      <c r="O145"/>
      <c r="P145"/>
      <c r="Q145"/>
    </row>
    <row r="146" spans="2:17" ht="15.75" customHeight="1" thickBot="1">
      <c r="B146" s="178" t="s">
        <v>17</v>
      </c>
      <c r="C146" s="179"/>
      <c r="D146" s="180"/>
      <c r="E146" s="133">
        <f>SUM(N83:N84)</f>
        <v>55238.4</v>
      </c>
      <c r="F146" s="141" t="s">
        <v>18</v>
      </c>
      <c r="G146" s="142"/>
      <c r="H146" s="142"/>
      <c r="I146" s="142"/>
      <c r="J146" s="142"/>
      <c r="K146" s="142"/>
      <c r="L146" s="142"/>
      <c r="M146" s="142"/>
      <c r="N146" s="143"/>
      <c r="O146"/>
      <c r="P146"/>
      <c r="Q146"/>
    </row>
    <row r="147" spans="2:17" ht="15.75" thickBot="1">
      <c r="B147" s="141" t="s">
        <v>19</v>
      </c>
      <c r="C147" s="142"/>
      <c r="D147" s="143"/>
      <c r="E147" s="132">
        <f>SUM(N84)</f>
        <v>55238.4</v>
      </c>
      <c r="F147" s="141" t="s">
        <v>20</v>
      </c>
      <c r="G147" s="142"/>
      <c r="H147" s="142"/>
      <c r="I147" s="142"/>
      <c r="J147" s="142"/>
      <c r="K147" s="142"/>
      <c r="L147" s="142"/>
      <c r="M147" s="142"/>
      <c r="N147" s="143"/>
      <c r="O147" s="131"/>
      <c r="P147"/>
      <c r="Q147"/>
    </row>
    <row r="148" spans="2:15" ht="15.75" thickBot="1">
      <c r="B148" s="141" t="s">
        <v>19</v>
      </c>
      <c r="C148" s="142"/>
      <c r="D148" s="143"/>
      <c r="E148" s="132">
        <f>SUM(N83)</f>
        <v>0</v>
      </c>
      <c r="F148" s="141" t="s">
        <v>21</v>
      </c>
      <c r="G148" s="142"/>
      <c r="H148" s="142"/>
      <c r="I148" s="142"/>
      <c r="J148" s="142"/>
      <c r="K148" s="142"/>
      <c r="L148" s="142"/>
      <c r="M148" s="142"/>
      <c r="N148" s="143"/>
      <c r="O148" s="131"/>
    </row>
    <row r="149" spans="2:13" ht="15">
      <c r="B149" s="49"/>
      <c r="C149" s="49"/>
      <c r="D149" s="49"/>
      <c r="E149" s="51"/>
      <c r="F149" s="51"/>
      <c r="G149" s="49"/>
      <c r="H149" s="49"/>
      <c r="I149" s="49"/>
      <c r="J149" s="49"/>
      <c r="K149" s="49"/>
      <c r="L149" s="49"/>
      <c r="M149" s="49"/>
    </row>
    <row r="150" spans="2:13" ht="15">
      <c r="B150" s="49"/>
      <c r="C150" s="49"/>
      <c r="D150" s="49"/>
      <c r="E150" s="176" t="s">
        <v>217</v>
      </c>
      <c r="F150" s="175"/>
      <c r="G150" s="175"/>
      <c r="H150" s="28" t="s">
        <v>22</v>
      </c>
      <c r="I150" s="29"/>
      <c r="K150" s="177" t="s">
        <v>45</v>
      </c>
      <c r="L150" s="177"/>
      <c r="M150" s="177"/>
    </row>
    <row r="151" spans="2:13" ht="15">
      <c r="B151" s="49"/>
      <c r="C151" s="49"/>
      <c r="D151" s="49"/>
      <c r="E151" s="175" t="s">
        <v>23</v>
      </c>
      <c r="F151" s="175"/>
      <c r="G151" s="175"/>
      <c r="H151" s="29"/>
      <c r="I151" s="29"/>
      <c r="J151" s="29"/>
      <c r="K151" s="175" t="s">
        <v>24</v>
      </c>
      <c r="L151" s="175"/>
      <c r="M151" s="175"/>
    </row>
    <row r="152" spans="2:13" ht="15">
      <c r="B152" s="49"/>
      <c r="C152" s="49"/>
      <c r="D152" s="49"/>
      <c r="E152" s="51"/>
      <c r="F152" s="51"/>
      <c r="G152" s="49"/>
      <c r="H152" s="49"/>
      <c r="I152" s="49"/>
      <c r="J152" s="49"/>
      <c r="K152" s="49"/>
      <c r="L152" s="49"/>
      <c r="M152" s="49"/>
    </row>
    <row r="153" spans="2:14" ht="18" customHeight="1">
      <c r="B153" s="144" t="s">
        <v>136</v>
      </c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</row>
    <row r="154" spans="2:14" ht="15" customHeight="1" thickBot="1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2:14" ht="15.75" thickBot="1">
      <c r="B155" s="141" t="s">
        <v>12</v>
      </c>
      <c r="C155" s="142"/>
      <c r="D155" s="143"/>
      <c r="E155" s="141" t="s">
        <v>63</v>
      </c>
      <c r="F155" s="142"/>
      <c r="G155" s="142"/>
      <c r="H155" s="142"/>
      <c r="I155" s="142"/>
      <c r="J155" s="142"/>
      <c r="K155" s="142"/>
      <c r="L155" s="142"/>
      <c r="M155" s="142"/>
      <c r="N155" s="143"/>
    </row>
    <row r="156" spans="2:14" ht="15.75" thickBot="1">
      <c r="B156" s="141" t="s">
        <v>13</v>
      </c>
      <c r="C156" s="142"/>
      <c r="D156" s="143"/>
      <c r="E156" s="141" t="s">
        <v>28</v>
      </c>
      <c r="F156" s="142"/>
      <c r="G156" s="142"/>
      <c r="H156" s="142"/>
      <c r="I156" s="142"/>
      <c r="J156" s="142"/>
      <c r="K156" s="142"/>
      <c r="L156" s="142"/>
      <c r="M156" s="142"/>
      <c r="N156" s="143"/>
    </row>
    <row r="157" spans="2:14" ht="15.75" thickBot="1">
      <c r="B157" s="141" t="s">
        <v>14</v>
      </c>
      <c r="C157" s="142"/>
      <c r="D157" s="143"/>
      <c r="E157" s="141" t="s">
        <v>29</v>
      </c>
      <c r="F157" s="142"/>
      <c r="G157" s="142"/>
      <c r="H157" s="142"/>
      <c r="I157" s="142"/>
      <c r="J157" s="142"/>
      <c r="K157" s="142"/>
      <c r="L157" s="142"/>
      <c r="M157" s="142"/>
      <c r="N157" s="143"/>
    </row>
    <row r="158" spans="2:14" ht="15.75" thickBot="1">
      <c r="B158" s="141" t="s">
        <v>15</v>
      </c>
      <c r="C158" s="142"/>
      <c r="D158" s="143"/>
      <c r="E158" s="172" t="s">
        <v>16</v>
      </c>
      <c r="F158" s="173"/>
      <c r="G158" s="173"/>
      <c r="H158" s="173"/>
      <c r="I158" s="173"/>
      <c r="J158" s="173"/>
      <c r="K158" s="173"/>
      <c r="L158" s="173"/>
      <c r="M158" s="173"/>
      <c r="N158" s="174"/>
    </row>
    <row r="159" spans="2:14" ht="15">
      <c r="B159" s="49"/>
      <c r="C159" s="49"/>
      <c r="D159" s="49"/>
      <c r="E159" s="74"/>
      <c r="F159" s="74"/>
      <c r="G159" s="74"/>
      <c r="H159" s="74"/>
      <c r="I159" s="74"/>
      <c r="J159" s="74"/>
      <c r="K159" s="74"/>
      <c r="L159" s="74"/>
      <c r="M159" s="74"/>
      <c r="N159" s="74"/>
    </row>
    <row r="160" spans="2:14" ht="18" customHeight="1">
      <c r="B160" s="144" t="s">
        <v>216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</row>
    <row r="161" spans="2:14" ht="15" customHeight="1" thickBo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/>
    </row>
    <row r="162" spans="2:14" ht="15.75" customHeight="1" thickBot="1">
      <c r="B162" s="178" t="s">
        <v>17</v>
      </c>
      <c r="C162" s="179"/>
      <c r="D162" s="180"/>
      <c r="E162" s="133">
        <f>SUM(N85)</f>
        <v>26558.165687999986</v>
      </c>
      <c r="F162" s="141" t="s">
        <v>18</v>
      </c>
      <c r="G162" s="142"/>
      <c r="H162" s="142"/>
      <c r="I162" s="142"/>
      <c r="J162" s="142"/>
      <c r="K162" s="142"/>
      <c r="L162" s="142"/>
      <c r="M162" s="142"/>
      <c r="N162" s="143"/>
    </row>
    <row r="163" spans="2:14" ht="15.75" thickBot="1">
      <c r="B163" s="141" t="s">
        <v>19</v>
      </c>
      <c r="C163" s="142"/>
      <c r="D163" s="143"/>
      <c r="E163" s="132" t="s">
        <v>135</v>
      </c>
      <c r="F163" s="141" t="s">
        <v>32</v>
      </c>
      <c r="G163" s="142"/>
      <c r="H163" s="142"/>
      <c r="I163" s="142"/>
      <c r="J163" s="142"/>
      <c r="K163" s="142"/>
      <c r="L163" s="142"/>
      <c r="M163" s="142"/>
      <c r="N163" s="143"/>
    </row>
    <row r="164" spans="2:14" ht="15">
      <c r="B164" s="49"/>
      <c r="C164" s="49"/>
      <c r="D164" s="49"/>
      <c r="E164" s="51"/>
      <c r="F164" s="51"/>
      <c r="G164" s="49"/>
      <c r="H164" s="49"/>
      <c r="I164" s="49"/>
      <c r="J164" s="49"/>
      <c r="K164" s="49"/>
      <c r="L164" s="49"/>
      <c r="M164" s="49"/>
      <c r="N164" s="49"/>
    </row>
    <row r="165" spans="2:13" ht="15">
      <c r="B165" s="22"/>
      <c r="C165" s="22"/>
      <c r="D165" s="22"/>
      <c r="E165" s="176" t="s">
        <v>217</v>
      </c>
      <c r="F165" s="175"/>
      <c r="G165" s="175"/>
      <c r="H165" s="28" t="s">
        <v>22</v>
      </c>
      <c r="I165" s="29"/>
      <c r="K165" s="177" t="s">
        <v>45</v>
      </c>
      <c r="L165" s="177"/>
      <c r="M165" s="177"/>
    </row>
    <row r="166" spans="2:13" ht="15">
      <c r="B166" s="22"/>
      <c r="C166" s="22"/>
      <c r="D166" s="22"/>
      <c r="E166" s="175" t="s">
        <v>23</v>
      </c>
      <c r="F166" s="175"/>
      <c r="G166" s="175"/>
      <c r="H166" s="29"/>
      <c r="I166" s="29"/>
      <c r="J166" s="29"/>
      <c r="K166" s="175" t="s">
        <v>24</v>
      </c>
      <c r="L166" s="175"/>
      <c r="M166" s="175"/>
    </row>
    <row r="167" ht="13.5" thickBot="1"/>
    <row r="168" spans="2:14" ht="15.75" thickBot="1">
      <c r="B168" s="164" t="s">
        <v>133</v>
      </c>
      <c r="C168" s="164"/>
      <c r="D168" s="164"/>
      <c r="E168" s="141" t="s">
        <v>132</v>
      </c>
      <c r="F168" s="142"/>
      <c r="G168" s="142"/>
      <c r="H168" s="142"/>
      <c r="I168" s="142"/>
      <c r="J168" s="143"/>
      <c r="K168" s="164" t="s">
        <v>168</v>
      </c>
      <c r="L168" s="164"/>
      <c r="M168" s="164"/>
      <c r="N168" s="164"/>
    </row>
    <row r="169" spans="2:14" ht="15.75" thickBot="1">
      <c r="B169" s="164" t="s">
        <v>35</v>
      </c>
      <c r="C169" s="164"/>
      <c r="D169" s="164"/>
      <c r="E169" s="141" t="s">
        <v>31</v>
      </c>
      <c r="F169" s="142"/>
      <c r="G169" s="142"/>
      <c r="H169" s="142"/>
      <c r="I169" s="142"/>
      <c r="J169" s="143"/>
      <c r="K169" s="164" t="s">
        <v>40</v>
      </c>
      <c r="L169" s="164"/>
      <c r="M169" s="164"/>
      <c r="N169" s="164"/>
    </row>
  </sheetData>
  <sheetProtection/>
  <mergeCells count="100">
    <mergeCell ref="F162:N162"/>
    <mergeCell ref="F163:N163"/>
    <mergeCell ref="F146:N146"/>
    <mergeCell ref="F147:N147"/>
    <mergeCell ref="F148:N148"/>
    <mergeCell ref="E165:G165"/>
    <mergeCell ref="K165:M165"/>
    <mergeCell ref="E157:N157"/>
    <mergeCell ref="B160:N160"/>
    <mergeCell ref="B158:D158"/>
    <mergeCell ref="E166:G166"/>
    <mergeCell ref="K166:M166"/>
    <mergeCell ref="B162:D162"/>
    <mergeCell ref="B163:D163"/>
    <mergeCell ref="B147:D147"/>
    <mergeCell ref="B148:D148"/>
    <mergeCell ref="E155:N155"/>
    <mergeCell ref="B153:N153"/>
    <mergeCell ref="E156:N156"/>
    <mergeCell ref="B157:D157"/>
    <mergeCell ref="B142:D142"/>
    <mergeCell ref="E142:N142"/>
    <mergeCell ref="B144:N144"/>
    <mergeCell ref="B146:D146"/>
    <mergeCell ref="B139:D139"/>
    <mergeCell ref="E139:N139"/>
    <mergeCell ref="B140:D140"/>
    <mergeCell ref="E140:N140"/>
    <mergeCell ref="B141:D141"/>
    <mergeCell ref="E141:N141"/>
    <mergeCell ref="B137:N137"/>
    <mergeCell ref="B124:D124"/>
    <mergeCell ref="E124:J124"/>
    <mergeCell ref="K124:N124"/>
    <mergeCell ref="B119:D121"/>
    <mergeCell ref="E119:J121"/>
    <mergeCell ref="B133:D135"/>
    <mergeCell ref="E133:J135"/>
    <mergeCell ref="K133:N135"/>
    <mergeCell ref="B123:D123"/>
    <mergeCell ref="E123:J123"/>
    <mergeCell ref="K123:N123"/>
    <mergeCell ref="B105:D105"/>
    <mergeCell ref="E105:N105"/>
    <mergeCell ref="B107:N107"/>
    <mergeCell ref="F109:N109"/>
    <mergeCell ref="K119:N121"/>
    <mergeCell ref="B112:D112"/>
    <mergeCell ref="F112:N112"/>
    <mergeCell ref="B110:D110"/>
    <mergeCell ref="B95:D97"/>
    <mergeCell ref="E95:J97"/>
    <mergeCell ref="K95:N97"/>
    <mergeCell ref="E104:N104"/>
    <mergeCell ref="B104:D104"/>
    <mergeCell ref="E114:H114"/>
    <mergeCell ref="L114:N114"/>
    <mergeCell ref="B109:D109"/>
    <mergeCell ref="B111:D111"/>
    <mergeCell ref="F111:N111"/>
    <mergeCell ref="F110:N110"/>
    <mergeCell ref="B100:N100"/>
    <mergeCell ref="G82:K82"/>
    <mergeCell ref="B102:D102"/>
    <mergeCell ref="E102:N102"/>
    <mergeCell ref="E115:H115"/>
    <mergeCell ref="L115:N115"/>
    <mergeCell ref="B83:D83"/>
    <mergeCell ref="G83:K83"/>
    <mergeCell ref="B84:D84"/>
    <mergeCell ref="G84:K84"/>
    <mergeCell ref="L78:N78"/>
    <mergeCell ref="L79:N79"/>
    <mergeCell ref="G85:K85"/>
    <mergeCell ref="G86:K86"/>
    <mergeCell ref="B85:D85"/>
    <mergeCell ref="B86:D86"/>
    <mergeCell ref="B103:D103"/>
    <mergeCell ref="E103:N103"/>
    <mergeCell ref="B2:O2"/>
    <mergeCell ref="B80:D80"/>
    <mergeCell ref="B78:E79"/>
    <mergeCell ref="B82:D82"/>
    <mergeCell ref="B81:D81"/>
    <mergeCell ref="G78:K80"/>
    <mergeCell ref="L77:N77"/>
    <mergeCell ref="L80:N80"/>
    <mergeCell ref="E158:N158"/>
    <mergeCell ref="E150:G150"/>
    <mergeCell ref="K150:M150"/>
    <mergeCell ref="E151:G151"/>
    <mergeCell ref="K151:M151"/>
    <mergeCell ref="B155:D155"/>
    <mergeCell ref="B156:D156"/>
    <mergeCell ref="B168:D168"/>
    <mergeCell ref="E168:J168"/>
    <mergeCell ref="K168:N168"/>
    <mergeCell ref="B169:D169"/>
    <mergeCell ref="E169:J169"/>
    <mergeCell ref="K169:N169"/>
  </mergeCells>
  <hyperlinks>
    <hyperlink ref="E105" r:id="rId1" display="radojevicboban@gmail.com"/>
    <hyperlink ref="E142" r:id="rId2" display="radojevicboban@gmail.com"/>
    <hyperlink ref="E158" r:id="rId3" display="radojevicboban@gmail.com"/>
  </hyperlinks>
  <printOptions horizontalCentered="1" verticalCentered="1"/>
  <pageMargins left="0" right="0" top="0" bottom="0" header="0" footer="0"/>
  <pageSetup horizontalDpi="600" verticalDpi="600" orientation="landscape" paperSize="9" r:id="rId6"/>
  <legacyDrawing r:id="rId5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74"/>
  <sheetViews>
    <sheetView zoomScale="90" zoomScaleNormal="90" zoomScalePageLayoutView="0" workbookViewId="0" topLeftCell="A57">
      <selection activeCell="S68" sqref="S68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29.7109375" style="0" customWidth="1"/>
    <col min="4" max="4" width="10.8515625" style="0" customWidth="1"/>
    <col min="5" max="5" width="10.57421875" style="0" customWidth="1"/>
    <col min="6" max="6" width="8.421875" style="1" customWidth="1"/>
    <col min="7" max="7" width="7.7109375" style="1" customWidth="1"/>
    <col min="8" max="8" width="8.57421875" style="1" customWidth="1"/>
    <col min="9" max="11" width="8.7109375" style="1" customWidth="1"/>
    <col min="12" max="12" width="12.57421875" style="1" customWidth="1"/>
    <col min="13" max="13" width="10.140625" style="1" customWidth="1"/>
    <col min="14" max="14" width="10.8515625" style="1" customWidth="1"/>
    <col min="15" max="15" width="10.140625" style="2" customWidth="1"/>
    <col min="16" max="16" width="10.140625" style="1" customWidth="1"/>
    <col min="17" max="17" width="12.7109375" style="1" customWidth="1"/>
  </cols>
  <sheetData>
    <row r="1" ht="12.75"/>
    <row r="2" spans="2:17" ht="21" customHeight="1">
      <c r="B2" s="147" t="s">
        <v>218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26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141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5">
        <v>77.5</v>
      </c>
      <c r="E4" s="6">
        <v>1</v>
      </c>
      <c r="F4" s="7">
        <f>$E$80/SUM($E$4:$E$75)*1</f>
        <v>0</v>
      </c>
      <c r="G4" s="7">
        <f>E81/B75</f>
        <v>0</v>
      </c>
      <c r="H4" s="7">
        <v>180</v>
      </c>
      <c r="I4" s="7">
        <v>200</v>
      </c>
      <c r="J4" s="7">
        <v>320</v>
      </c>
      <c r="K4" s="7">
        <f>SUM(D4*6.9)</f>
        <v>534.75</v>
      </c>
      <c r="L4" s="7">
        <f>SUM(F4:K4)</f>
        <v>1234.75</v>
      </c>
      <c r="M4" s="7">
        <f>SUM(L4*1.096)</f>
        <v>1353.286</v>
      </c>
      <c r="N4" s="8"/>
      <c r="O4" s="8">
        <f>SUM(M4:N4)</f>
        <v>1353.286</v>
      </c>
      <c r="P4" s="8"/>
      <c r="Q4" s="8">
        <f>SUM(P4-O4)</f>
        <v>-1353.286</v>
      </c>
    </row>
    <row r="5" spans="2:17" ht="17.25" customHeight="1">
      <c r="B5" s="18">
        <v>2</v>
      </c>
      <c r="C5" s="70" t="s">
        <v>65</v>
      </c>
      <c r="D5" s="5">
        <v>69.27</v>
      </c>
      <c r="E5" s="6">
        <v>3</v>
      </c>
      <c r="F5" s="7">
        <f>$E$80/SUM($E$4:$E$75)*3</f>
        <v>0</v>
      </c>
      <c r="G5" s="7">
        <f>E81/B75</f>
        <v>0</v>
      </c>
      <c r="H5" s="7">
        <v>180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1177.963</v>
      </c>
      <c r="M5" s="7">
        <f aca="true" t="shared" si="2" ref="M5:M68">SUM(L5*1.096)</f>
        <v>1291.047448</v>
      </c>
      <c r="N5" s="8">
        <v>150</v>
      </c>
      <c r="O5" s="8">
        <f aca="true" t="shared" si="3" ref="O5:O68">SUM(M5:N5)</f>
        <v>1441.047448</v>
      </c>
      <c r="P5" s="8"/>
      <c r="Q5" s="8">
        <f aca="true" t="shared" si="4" ref="Q5:Q68">SUM(P5-O5)</f>
        <v>-1441.047448</v>
      </c>
    </row>
    <row r="6" spans="2:17" ht="17.25" customHeight="1">
      <c r="B6" s="18">
        <v>3</v>
      </c>
      <c r="C6" s="70" t="s">
        <v>131</v>
      </c>
      <c r="D6" s="5">
        <v>50.4</v>
      </c>
      <c r="E6" s="6">
        <v>1</v>
      </c>
      <c r="F6" s="7">
        <f>$E$80/SUM($E$4:$E$75)*1</f>
        <v>0</v>
      </c>
      <c r="G6" s="7">
        <f>E81/B75</f>
        <v>0</v>
      </c>
      <c r="H6" s="7">
        <v>180</v>
      </c>
      <c r="I6" s="7">
        <v>200</v>
      </c>
      <c r="J6" s="7">
        <v>320</v>
      </c>
      <c r="K6" s="7">
        <f t="shared" si="0"/>
        <v>347.76</v>
      </c>
      <c r="L6" s="7">
        <f t="shared" si="1"/>
        <v>1047.76</v>
      </c>
      <c r="M6" s="7">
        <f t="shared" si="2"/>
        <v>1148.3449600000001</v>
      </c>
      <c r="N6" s="8"/>
      <c r="O6" s="8">
        <f t="shared" si="3"/>
        <v>1148.3449600000001</v>
      </c>
      <c r="P6" s="8"/>
      <c r="Q6" s="8">
        <f t="shared" si="4"/>
        <v>-1148.3449600000001</v>
      </c>
    </row>
    <row r="7" spans="2:17" ht="17.25" customHeight="1">
      <c r="B7" s="18">
        <v>4</v>
      </c>
      <c r="C7" s="70" t="s">
        <v>66</v>
      </c>
      <c r="D7" s="5">
        <v>28.17</v>
      </c>
      <c r="E7" s="6">
        <v>2</v>
      </c>
      <c r="F7" s="7">
        <f>$E$80/SUM($E$4:$E$75)*2</f>
        <v>0</v>
      </c>
      <c r="G7" s="7">
        <f>E81/B75</f>
        <v>0</v>
      </c>
      <c r="H7" s="7">
        <v>180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894.373</v>
      </c>
      <c r="M7" s="7">
        <f t="shared" si="2"/>
        <v>980.2328080000001</v>
      </c>
      <c r="N7" s="8"/>
      <c r="O7" s="8">
        <f t="shared" si="3"/>
        <v>980.2328080000001</v>
      </c>
      <c r="P7" s="8"/>
      <c r="Q7" s="8">
        <f t="shared" si="4"/>
        <v>-980.2328080000001</v>
      </c>
    </row>
    <row r="8" spans="2:17" ht="17.25" customHeight="1">
      <c r="B8" s="18">
        <v>5</v>
      </c>
      <c r="C8" s="70" t="s">
        <v>67</v>
      </c>
      <c r="D8" s="5">
        <v>50.96</v>
      </c>
      <c r="E8" s="6">
        <v>2</v>
      </c>
      <c r="F8" s="7">
        <f>$E$80/SUM($E$4:$E$75)*2</f>
        <v>0</v>
      </c>
      <c r="G8" s="7">
        <f>E81/B75</f>
        <v>0</v>
      </c>
      <c r="H8" s="7">
        <v>180</v>
      </c>
      <c r="I8" s="7">
        <v>200</v>
      </c>
      <c r="J8" s="7">
        <v>320</v>
      </c>
      <c r="K8" s="7">
        <f t="shared" si="0"/>
        <v>351.624</v>
      </c>
      <c r="L8" s="7">
        <f t="shared" si="1"/>
        <v>1051.624</v>
      </c>
      <c r="M8" s="7">
        <f t="shared" si="2"/>
        <v>1152.5799040000002</v>
      </c>
      <c r="N8" s="8"/>
      <c r="O8" s="8">
        <f t="shared" si="3"/>
        <v>1152.5799040000002</v>
      </c>
      <c r="P8" s="8"/>
      <c r="Q8" s="8">
        <f t="shared" si="4"/>
        <v>-1152.5799040000002</v>
      </c>
    </row>
    <row r="9" spans="2:17" ht="17.25" customHeight="1">
      <c r="B9" s="18">
        <v>6</v>
      </c>
      <c r="C9" s="70" t="s">
        <v>166</v>
      </c>
      <c r="D9" s="5">
        <v>77.5</v>
      </c>
      <c r="E9" s="6">
        <v>1</v>
      </c>
      <c r="F9" s="7">
        <f>$E$80/SUM($E$4:$E$75)*1</f>
        <v>0</v>
      </c>
      <c r="G9" s="7">
        <f>E81/B75</f>
        <v>0</v>
      </c>
      <c r="H9" s="7">
        <v>180</v>
      </c>
      <c r="I9" s="7">
        <v>200</v>
      </c>
      <c r="J9" s="7">
        <v>320</v>
      </c>
      <c r="K9" s="7">
        <f t="shared" si="0"/>
        <v>534.75</v>
      </c>
      <c r="L9" s="7">
        <f t="shared" si="1"/>
        <v>1234.75</v>
      </c>
      <c r="M9" s="7">
        <f t="shared" si="2"/>
        <v>1353.286</v>
      </c>
      <c r="N9" s="8"/>
      <c r="O9" s="8">
        <f t="shared" si="3"/>
        <v>1353.286</v>
      </c>
      <c r="P9" s="8"/>
      <c r="Q9" s="8">
        <f t="shared" si="4"/>
        <v>-1353.286</v>
      </c>
    </row>
    <row r="10" spans="2:17" ht="17.25" customHeight="1">
      <c r="B10" s="18">
        <v>7</v>
      </c>
      <c r="C10" s="70" t="s">
        <v>68</v>
      </c>
      <c r="D10" s="5">
        <v>69.27</v>
      </c>
      <c r="E10" s="6">
        <v>4</v>
      </c>
      <c r="F10" s="7">
        <f>$E$80/SUM($E$4:$E$75)*4</f>
        <v>0</v>
      </c>
      <c r="G10" s="7">
        <f>E81/B75</f>
        <v>0</v>
      </c>
      <c r="H10" s="7">
        <v>180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1177.963</v>
      </c>
      <c r="M10" s="7">
        <f t="shared" si="2"/>
        <v>1291.047448</v>
      </c>
      <c r="N10" s="8"/>
      <c r="O10" s="8">
        <f t="shared" si="3"/>
        <v>1291.047448</v>
      </c>
      <c r="P10" s="8"/>
      <c r="Q10" s="8">
        <f t="shared" si="4"/>
        <v>-1291.047448</v>
      </c>
    </row>
    <row r="11" spans="2:17" ht="17.25" customHeight="1">
      <c r="B11" s="18">
        <v>8</v>
      </c>
      <c r="C11" s="70" t="s">
        <v>69</v>
      </c>
      <c r="D11" s="5">
        <v>50.4</v>
      </c>
      <c r="E11" s="6">
        <v>1</v>
      </c>
      <c r="F11" s="7">
        <f>$E$80/SUM($E$4:$E$75)*1</f>
        <v>0</v>
      </c>
      <c r="G11" s="7">
        <f>E81/B75</f>
        <v>0</v>
      </c>
      <c r="H11" s="7">
        <v>180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1047.76</v>
      </c>
      <c r="M11" s="7">
        <f t="shared" si="2"/>
        <v>1148.3449600000001</v>
      </c>
      <c r="N11" s="8"/>
      <c r="O11" s="8">
        <f t="shared" si="3"/>
        <v>1148.3449600000001</v>
      </c>
      <c r="P11" s="8"/>
      <c r="Q11" s="8">
        <f t="shared" si="4"/>
        <v>-1148.3449600000001</v>
      </c>
    </row>
    <row r="12" spans="2:17" ht="17.25" customHeight="1">
      <c r="B12" s="18">
        <v>9</v>
      </c>
      <c r="C12" s="70" t="s">
        <v>70</v>
      </c>
      <c r="D12" s="5">
        <v>28.17</v>
      </c>
      <c r="E12" s="6">
        <v>1</v>
      </c>
      <c r="F12" s="7">
        <f>$E$80/SUM($E$4:$E$75)*1</f>
        <v>0</v>
      </c>
      <c r="G12" s="7">
        <f>E81/B75</f>
        <v>0</v>
      </c>
      <c r="H12" s="7">
        <v>180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894.373</v>
      </c>
      <c r="M12" s="7">
        <f t="shared" si="2"/>
        <v>980.2328080000001</v>
      </c>
      <c r="N12" s="8"/>
      <c r="O12" s="8">
        <f t="shared" si="3"/>
        <v>980.2328080000001</v>
      </c>
      <c r="P12" s="8"/>
      <c r="Q12" s="8">
        <f t="shared" si="4"/>
        <v>-980.2328080000001</v>
      </c>
    </row>
    <row r="13" spans="2:17" ht="17.25" customHeight="1">
      <c r="B13" s="18">
        <v>10</v>
      </c>
      <c r="C13" s="70" t="s">
        <v>71</v>
      </c>
      <c r="D13" s="5">
        <v>50.96</v>
      </c>
      <c r="E13" s="6">
        <v>4</v>
      </c>
      <c r="F13" s="7">
        <f>$E$80/SUM($E$4:$E$75)*4</f>
        <v>0</v>
      </c>
      <c r="G13" s="7">
        <f>E81/B75</f>
        <v>0</v>
      </c>
      <c r="H13" s="7">
        <v>180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1051.624</v>
      </c>
      <c r="M13" s="7">
        <f t="shared" si="2"/>
        <v>1152.5799040000002</v>
      </c>
      <c r="N13" s="8"/>
      <c r="O13" s="8">
        <f t="shared" si="3"/>
        <v>1152.5799040000002</v>
      </c>
      <c r="P13" s="8"/>
      <c r="Q13" s="8">
        <f t="shared" si="4"/>
        <v>-1152.5799040000002</v>
      </c>
    </row>
    <row r="14" spans="2:17" ht="17.25" customHeight="1">
      <c r="B14" s="18">
        <v>11</v>
      </c>
      <c r="C14" s="70" t="s">
        <v>72</v>
      </c>
      <c r="D14" s="5">
        <v>77.5</v>
      </c>
      <c r="E14" s="6">
        <v>2</v>
      </c>
      <c r="F14" s="7">
        <f>$E$80/SUM($E$4:$E$75)*2</f>
        <v>0</v>
      </c>
      <c r="G14" s="7">
        <f>E81/B75</f>
        <v>0</v>
      </c>
      <c r="H14" s="7">
        <v>180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1234.75</v>
      </c>
      <c r="M14" s="7">
        <f t="shared" si="2"/>
        <v>1353.286</v>
      </c>
      <c r="N14" s="8">
        <v>150</v>
      </c>
      <c r="O14" s="8">
        <f t="shared" si="3"/>
        <v>1503.286</v>
      </c>
      <c r="P14" s="8"/>
      <c r="Q14" s="8">
        <f t="shared" si="4"/>
        <v>-1503.286</v>
      </c>
    </row>
    <row r="15" spans="2:17" ht="17.25" customHeight="1">
      <c r="B15" s="18">
        <v>12</v>
      </c>
      <c r="C15" s="70" t="s">
        <v>73</v>
      </c>
      <c r="D15" s="5">
        <v>69.27</v>
      </c>
      <c r="E15" s="6">
        <v>2</v>
      </c>
      <c r="F15" s="7">
        <f>$E$80/SUM($E$4:$E$75)*2</f>
        <v>0</v>
      </c>
      <c r="G15" s="7">
        <f>E81/B75</f>
        <v>0</v>
      </c>
      <c r="H15" s="7">
        <v>180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1177.963</v>
      </c>
      <c r="M15" s="7">
        <f t="shared" si="2"/>
        <v>1291.047448</v>
      </c>
      <c r="N15" s="8"/>
      <c r="O15" s="8">
        <f t="shared" si="3"/>
        <v>1291.047448</v>
      </c>
      <c r="P15" s="8"/>
      <c r="Q15" s="8">
        <f t="shared" si="4"/>
        <v>-1291.047448</v>
      </c>
    </row>
    <row r="16" spans="2:17" ht="17.25" customHeight="1">
      <c r="B16" s="18">
        <v>13</v>
      </c>
      <c r="C16" s="70" t="s">
        <v>167</v>
      </c>
      <c r="D16" s="5">
        <v>50.4</v>
      </c>
      <c r="E16" s="6">
        <v>1</v>
      </c>
      <c r="F16" s="7">
        <f>$E$80/SUM($E$4:$E$75)*1</f>
        <v>0</v>
      </c>
      <c r="G16" s="7">
        <f>E81/B75</f>
        <v>0</v>
      </c>
      <c r="H16" s="7">
        <v>180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1047.76</v>
      </c>
      <c r="M16" s="7">
        <f t="shared" si="2"/>
        <v>1148.3449600000001</v>
      </c>
      <c r="N16" s="8"/>
      <c r="O16" s="8">
        <f t="shared" si="3"/>
        <v>1148.3449600000001</v>
      </c>
      <c r="P16" s="8"/>
      <c r="Q16" s="8">
        <f t="shared" si="4"/>
        <v>-1148.3449600000001</v>
      </c>
    </row>
    <row r="17" spans="2:17" ht="17.25" customHeight="1">
      <c r="B17" s="18">
        <v>14</v>
      </c>
      <c r="C17" s="70" t="s">
        <v>74</v>
      </c>
      <c r="D17" s="5">
        <v>28.17</v>
      </c>
      <c r="E17" s="6">
        <v>1</v>
      </c>
      <c r="F17" s="7">
        <f>$E$80/SUM($E$4:$E$75)*1</f>
        <v>0</v>
      </c>
      <c r="G17" s="7">
        <f>E81/B75</f>
        <v>0</v>
      </c>
      <c r="H17" s="7">
        <v>180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894.373</v>
      </c>
      <c r="M17" s="7">
        <f t="shared" si="2"/>
        <v>980.2328080000001</v>
      </c>
      <c r="N17" s="8"/>
      <c r="O17" s="8">
        <f t="shared" si="3"/>
        <v>980.2328080000001</v>
      </c>
      <c r="P17" s="8"/>
      <c r="Q17" s="8">
        <f t="shared" si="4"/>
        <v>-980.2328080000001</v>
      </c>
    </row>
    <row r="18" spans="2:17" ht="17.25" customHeight="1">
      <c r="B18" s="18">
        <v>15</v>
      </c>
      <c r="C18" s="70" t="s">
        <v>75</v>
      </c>
      <c r="D18" s="5">
        <v>50.96</v>
      </c>
      <c r="E18" s="6">
        <v>3</v>
      </c>
      <c r="F18" s="7">
        <f>$E$80/SUM($E$4:$E$75)*3</f>
        <v>0</v>
      </c>
      <c r="G18" s="7">
        <f>E81/B75</f>
        <v>0</v>
      </c>
      <c r="H18" s="7">
        <v>180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1051.624</v>
      </c>
      <c r="M18" s="7">
        <f t="shared" si="2"/>
        <v>1152.5799040000002</v>
      </c>
      <c r="N18" s="8"/>
      <c r="O18" s="8">
        <f t="shared" si="3"/>
        <v>1152.5799040000002</v>
      </c>
      <c r="P18" s="8"/>
      <c r="Q18" s="8">
        <f t="shared" si="4"/>
        <v>-1152.5799040000002</v>
      </c>
    </row>
    <row r="19" spans="2:17" ht="17.25" customHeight="1">
      <c r="B19" s="18">
        <v>16</v>
      </c>
      <c r="C19" s="70" t="s">
        <v>76</v>
      </c>
      <c r="D19" s="5">
        <v>77.5</v>
      </c>
      <c r="E19" s="6">
        <v>3</v>
      </c>
      <c r="F19" s="7">
        <f>$E$80/SUM($E$4:$E$75)*3</f>
        <v>0</v>
      </c>
      <c r="G19" s="7">
        <f>E81/B75</f>
        <v>0</v>
      </c>
      <c r="H19" s="7">
        <v>180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1234.75</v>
      </c>
      <c r="M19" s="7">
        <f t="shared" si="2"/>
        <v>1353.286</v>
      </c>
      <c r="N19" s="8"/>
      <c r="O19" s="8">
        <f t="shared" si="3"/>
        <v>1353.286</v>
      </c>
      <c r="P19" s="8"/>
      <c r="Q19" s="8">
        <f t="shared" si="4"/>
        <v>-1353.286</v>
      </c>
    </row>
    <row r="20" spans="2:17" ht="17.25" customHeight="1">
      <c r="B20" s="18">
        <v>17</v>
      </c>
      <c r="C20" s="70" t="s">
        <v>77</v>
      </c>
      <c r="D20" s="5">
        <v>69.27</v>
      </c>
      <c r="E20" s="6">
        <v>3</v>
      </c>
      <c r="F20" s="7">
        <f>$E$80/SUM($E$4:$E$75)*3</f>
        <v>0</v>
      </c>
      <c r="G20" s="7">
        <f>E81/B75</f>
        <v>0</v>
      </c>
      <c r="H20" s="7">
        <v>180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1177.963</v>
      </c>
      <c r="M20" s="7">
        <f t="shared" si="2"/>
        <v>1291.047448</v>
      </c>
      <c r="N20" s="8">
        <v>150</v>
      </c>
      <c r="O20" s="8">
        <f t="shared" si="3"/>
        <v>1441.047448</v>
      </c>
      <c r="P20" s="8"/>
      <c r="Q20" s="8">
        <f t="shared" si="4"/>
        <v>-1441.047448</v>
      </c>
    </row>
    <row r="21" spans="2:17" ht="17.25" customHeight="1">
      <c r="B21" s="18">
        <v>18</v>
      </c>
      <c r="C21" s="70" t="s">
        <v>78</v>
      </c>
      <c r="D21" s="5">
        <v>50.4</v>
      </c>
      <c r="E21" s="6">
        <v>3</v>
      </c>
      <c r="F21" s="7">
        <f>$E$80/SUM($E$4:$E$75)*3</f>
        <v>0</v>
      </c>
      <c r="G21" s="7">
        <f>E81/B75</f>
        <v>0</v>
      </c>
      <c r="H21" s="7">
        <v>180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1047.76</v>
      </c>
      <c r="M21" s="7">
        <f t="shared" si="2"/>
        <v>1148.3449600000001</v>
      </c>
      <c r="N21" s="8"/>
      <c r="O21" s="8">
        <f t="shared" si="3"/>
        <v>1148.3449600000001</v>
      </c>
      <c r="P21" s="8"/>
      <c r="Q21" s="8">
        <f t="shared" si="4"/>
        <v>-1148.3449600000001</v>
      </c>
    </row>
    <row r="22" spans="2:17" ht="17.25" customHeight="1">
      <c r="B22" s="18">
        <v>19</v>
      </c>
      <c r="C22" s="70" t="s">
        <v>79</v>
      </c>
      <c r="D22" s="5">
        <v>28.17</v>
      </c>
      <c r="E22" s="6">
        <v>1</v>
      </c>
      <c r="F22" s="7">
        <f>$E$80/SUM($E$4:$E$75)*1</f>
        <v>0</v>
      </c>
      <c r="G22" s="7">
        <f>E81/B75</f>
        <v>0</v>
      </c>
      <c r="H22" s="7">
        <v>180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894.373</v>
      </c>
      <c r="M22" s="7">
        <f t="shared" si="2"/>
        <v>980.2328080000001</v>
      </c>
      <c r="N22" s="8"/>
      <c r="O22" s="8">
        <f t="shared" si="3"/>
        <v>980.2328080000001</v>
      </c>
      <c r="P22" s="8"/>
      <c r="Q22" s="8">
        <f t="shared" si="4"/>
        <v>-980.2328080000001</v>
      </c>
    </row>
    <row r="23" spans="2:17" ht="17.25" customHeight="1">
      <c r="B23" s="18">
        <v>20</v>
      </c>
      <c r="C23" s="70" t="s">
        <v>80</v>
      </c>
      <c r="D23" s="5">
        <v>50.96</v>
      </c>
      <c r="E23" s="6">
        <v>1</v>
      </c>
      <c r="F23" s="7">
        <f>$E$80/SUM($E$4:$E$75)*1</f>
        <v>0</v>
      </c>
      <c r="G23" s="7">
        <f>E81/B75</f>
        <v>0</v>
      </c>
      <c r="H23" s="7">
        <v>180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1051.624</v>
      </c>
      <c r="M23" s="7">
        <f t="shared" si="2"/>
        <v>1152.5799040000002</v>
      </c>
      <c r="N23" s="8"/>
      <c r="O23" s="8">
        <f t="shared" si="3"/>
        <v>1152.5799040000002</v>
      </c>
      <c r="P23" s="8"/>
      <c r="Q23" s="8">
        <f t="shared" si="4"/>
        <v>-1152.5799040000002</v>
      </c>
    </row>
    <row r="24" spans="2:17" ht="17.25" customHeight="1">
      <c r="B24" s="18">
        <v>21</v>
      </c>
      <c r="C24" s="70" t="s">
        <v>81</v>
      </c>
      <c r="D24" s="5">
        <v>77.5</v>
      </c>
      <c r="E24" s="6">
        <v>5</v>
      </c>
      <c r="F24" s="7">
        <f>$E$80/SUM($E$4:$E$75)*5</f>
        <v>0</v>
      </c>
      <c r="G24" s="7">
        <f>E81/B75</f>
        <v>0</v>
      </c>
      <c r="H24" s="7">
        <v>180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1234.75</v>
      </c>
      <c r="M24" s="7">
        <f t="shared" si="2"/>
        <v>1353.286</v>
      </c>
      <c r="N24" s="8"/>
      <c r="O24" s="8">
        <f t="shared" si="3"/>
        <v>1353.286</v>
      </c>
      <c r="P24" s="8"/>
      <c r="Q24" s="8">
        <f t="shared" si="4"/>
        <v>-1353.286</v>
      </c>
    </row>
    <row r="25" spans="2:17" ht="17.25" customHeight="1">
      <c r="B25" s="18">
        <v>22</v>
      </c>
      <c r="C25" s="70" t="s">
        <v>82</v>
      </c>
      <c r="D25" s="5">
        <v>69.27</v>
      </c>
      <c r="E25" s="6">
        <v>2</v>
      </c>
      <c r="F25" s="7">
        <f>$E$80/SUM($E$4:$E$75)*2</f>
        <v>0</v>
      </c>
      <c r="G25" s="7">
        <f>E81/B75</f>
        <v>0</v>
      </c>
      <c r="H25" s="7">
        <v>180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1177.963</v>
      </c>
      <c r="M25" s="7">
        <f t="shared" si="2"/>
        <v>1291.047448</v>
      </c>
      <c r="N25" s="8"/>
      <c r="O25" s="8">
        <f t="shared" si="3"/>
        <v>1291.047448</v>
      </c>
      <c r="P25" s="8"/>
      <c r="Q25" s="8">
        <f t="shared" si="4"/>
        <v>-1291.047448</v>
      </c>
    </row>
    <row r="26" spans="2:17" ht="17.25" customHeight="1">
      <c r="B26" s="18">
        <v>23</v>
      </c>
      <c r="C26" s="70" t="s">
        <v>83</v>
      </c>
      <c r="D26" s="5">
        <v>50.4</v>
      </c>
      <c r="E26" s="6">
        <v>2</v>
      </c>
      <c r="F26" s="7">
        <f>$E$80/SUM($E$4:$E$75)*2</f>
        <v>0</v>
      </c>
      <c r="G26" s="7">
        <f>E81/B75</f>
        <v>0</v>
      </c>
      <c r="H26" s="7">
        <v>180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1047.76</v>
      </c>
      <c r="M26" s="7">
        <f t="shared" si="2"/>
        <v>1148.3449600000001</v>
      </c>
      <c r="N26" s="8">
        <v>150</v>
      </c>
      <c r="O26" s="8">
        <f t="shared" si="3"/>
        <v>1298.3449600000001</v>
      </c>
      <c r="P26" s="8"/>
      <c r="Q26" s="8">
        <f t="shared" si="4"/>
        <v>-1298.3449600000001</v>
      </c>
    </row>
    <row r="27" spans="2:17" ht="17.25" customHeight="1">
      <c r="B27" s="18">
        <v>24</v>
      </c>
      <c r="C27" s="70" t="s">
        <v>84</v>
      </c>
      <c r="D27" s="5">
        <v>28.17</v>
      </c>
      <c r="E27" s="6">
        <v>2</v>
      </c>
      <c r="F27" s="7">
        <f>$E$80/SUM($E$4:$E$75)*2</f>
        <v>0</v>
      </c>
      <c r="G27" s="7">
        <f>E81/B75</f>
        <v>0</v>
      </c>
      <c r="H27" s="7">
        <v>180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894.373</v>
      </c>
      <c r="M27" s="7">
        <f t="shared" si="2"/>
        <v>980.2328080000001</v>
      </c>
      <c r="N27" s="8"/>
      <c r="O27" s="8">
        <f t="shared" si="3"/>
        <v>980.2328080000001</v>
      </c>
      <c r="P27" s="8"/>
      <c r="Q27" s="8">
        <f t="shared" si="4"/>
        <v>-980.2328080000001</v>
      </c>
    </row>
    <row r="28" spans="2:17" ht="17.25" customHeight="1">
      <c r="B28" s="18">
        <v>25</v>
      </c>
      <c r="C28" s="70" t="s">
        <v>85</v>
      </c>
      <c r="D28" s="5">
        <v>50.96</v>
      </c>
      <c r="E28" s="6">
        <v>2</v>
      </c>
      <c r="F28" s="7">
        <f>$E$80/SUM($E$4:$E$75)*2</f>
        <v>0</v>
      </c>
      <c r="G28" s="7">
        <f>E81/B75</f>
        <v>0</v>
      </c>
      <c r="H28" s="7">
        <v>180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1051.624</v>
      </c>
      <c r="M28" s="7">
        <f t="shared" si="2"/>
        <v>1152.5799040000002</v>
      </c>
      <c r="N28" s="8"/>
      <c r="O28" s="8">
        <f t="shared" si="3"/>
        <v>1152.5799040000002</v>
      </c>
      <c r="P28" s="8"/>
      <c r="Q28" s="8">
        <f t="shared" si="4"/>
        <v>-1152.5799040000002</v>
      </c>
    </row>
    <row r="29" spans="2:17" ht="17.25" customHeight="1">
      <c r="B29" s="18">
        <v>26</v>
      </c>
      <c r="C29" s="70" t="s">
        <v>183</v>
      </c>
      <c r="D29" s="5">
        <v>77.5</v>
      </c>
      <c r="E29" s="6">
        <v>5</v>
      </c>
      <c r="F29" s="7">
        <f>$E$80/SUM($E$4:$E$75)*5</f>
        <v>0</v>
      </c>
      <c r="G29" s="7">
        <f>E81/B75</f>
        <v>0</v>
      </c>
      <c r="H29" s="7">
        <v>180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1234.75</v>
      </c>
      <c r="M29" s="7">
        <f t="shared" si="2"/>
        <v>1353.286</v>
      </c>
      <c r="N29" s="8"/>
      <c r="O29" s="8">
        <f t="shared" si="3"/>
        <v>1353.286</v>
      </c>
      <c r="P29" s="8"/>
      <c r="Q29" s="8">
        <f t="shared" si="4"/>
        <v>-1353.286</v>
      </c>
    </row>
    <row r="30" spans="2:17" ht="17.25" customHeight="1">
      <c r="B30" s="18">
        <v>27</v>
      </c>
      <c r="C30" s="70" t="s">
        <v>86</v>
      </c>
      <c r="D30" s="5">
        <v>69.27</v>
      </c>
      <c r="E30" s="6">
        <v>3</v>
      </c>
      <c r="F30" s="7">
        <f>$E$80/SUM($E$4:$E$75)*3</f>
        <v>0</v>
      </c>
      <c r="G30" s="7">
        <f>E81/B75</f>
        <v>0</v>
      </c>
      <c r="H30" s="7">
        <v>180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1177.963</v>
      </c>
      <c r="M30" s="7">
        <f t="shared" si="2"/>
        <v>1291.047448</v>
      </c>
      <c r="N30" s="8"/>
      <c r="O30" s="8">
        <f t="shared" si="3"/>
        <v>1291.047448</v>
      </c>
      <c r="P30" s="8"/>
      <c r="Q30" s="8">
        <f t="shared" si="4"/>
        <v>-1291.047448</v>
      </c>
    </row>
    <row r="31" spans="2:17" ht="17.25" customHeight="1">
      <c r="B31" s="18">
        <v>28</v>
      </c>
      <c r="C31" s="70" t="s">
        <v>87</v>
      </c>
      <c r="D31" s="5">
        <v>50.4</v>
      </c>
      <c r="E31" s="6">
        <v>3</v>
      </c>
      <c r="F31" s="7">
        <f>$E$80/SUM($E$4:$E$75)*3</f>
        <v>0</v>
      </c>
      <c r="G31" s="7">
        <f>E81/B75</f>
        <v>0</v>
      </c>
      <c r="H31" s="7">
        <v>180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1047.76</v>
      </c>
      <c r="M31" s="7">
        <f t="shared" si="2"/>
        <v>1148.3449600000001</v>
      </c>
      <c r="N31" s="8">
        <v>150</v>
      </c>
      <c r="O31" s="8">
        <f t="shared" si="3"/>
        <v>1298.3449600000001</v>
      </c>
      <c r="P31" s="8"/>
      <c r="Q31" s="8">
        <f t="shared" si="4"/>
        <v>-1298.3449600000001</v>
      </c>
    </row>
    <row r="32" spans="2:17" ht="17.25" customHeight="1">
      <c r="B32" s="18">
        <v>29</v>
      </c>
      <c r="C32" s="70" t="s">
        <v>88</v>
      </c>
      <c r="D32" s="5">
        <v>28.17</v>
      </c>
      <c r="E32" s="6">
        <v>3</v>
      </c>
      <c r="F32" s="7">
        <f>$E$80/SUM($E$4:$E$75)*3</f>
        <v>0</v>
      </c>
      <c r="G32" s="7">
        <f>E81/B75</f>
        <v>0</v>
      </c>
      <c r="H32" s="7">
        <v>180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894.373</v>
      </c>
      <c r="M32" s="7">
        <f t="shared" si="2"/>
        <v>980.2328080000001</v>
      </c>
      <c r="N32" s="8"/>
      <c r="O32" s="8">
        <f t="shared" si="3"/>
        <v>980.2328080000001</v>
      </c>
      <c r="P32" s="8"/>
      <c r="Q32" s="8">
        <f t="shared" si="4"/>
        <v>-980.2328080000001</v>
      </c>
    </row>
    <row r="33" spans="2:17" ht="17.25" customHeight="1">
      <c r="B33" s="18">
        <v>30</v>
      </c>
      <c r="C33" s="70" t="s">
        <v>89</v>
      </c>
      <c r="D33" s="5">
        <v>50.96</v>
      </c>
      <c r="E33" s="6">
        <v>2</v>
      </c>
      <c r="F33" s="7">
        <f>$E$80/SUM($E$4:$E$75)*2</f>
        <v>0</v>
      </c>
      <c r="G33" s="7">
        <f>E81/B75</f>
        <v>0</v>
      </c>
      <c r="H33" s="7">
        <v>180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1051.624</v>
      </c>
      <c r="M33" s="7">
        <f t="shared" si="2"/>
        <v>1152.5799040000002</v>
      </c>
      <c r="N33" s="8">
        <v>300</v>
      </c>
      <c r="O33" s="8">
        <f t="shared" si="3"/>
        <v>1452.5799040000002</v>
      </c>
      <c r="P33" s="8"/>
      <c r="Q33" s="8">
        <f t="shared" si="4"/>
        <v>-1452.5799040000002</v>
      </c>
    </row>
    <row r="34" spans="2:17" ht="17.25" customHeight="1">
      <c r="B34" s="18">
        <v>31</v>
      </c>
      <c r="C34" s="70" t="s">
        <v>90</v>
      </c>
      <c r="D34" s="5">
        <v>77.5</v>
      </c>
      <c r="E34" s="6">
        <v>2</v>
      </c>
      <c r="F34" s="7">
        <f>$E$80/SUM($E$4:$E$75)*2</f>
        <v>0</v>
      </c>
      <c r="G34" s="7">
        <f>E81/B75</f>
        <v>0</v>
      </c>
      <c r="H34" s="7">
        <v>180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1234.75</v>
      </c>
      <c r="M34" s="7">
        <f t="shared" si="2"/>
        <v>1353.286</v>
      </c>
      <c r="N34" s="8"/>
      <c r="O34" s="8">
        <f t="shared" si="3"/>
        <v>1353.286</v>
      </c>
      <c r="P34" s="8"/>
      <c r="Q34" s="8">
        <f t="shared" si="4"/>
        <v>-1353.286</v>
      </c>
    </row>
    <row r="35" spans="2:17" ht="17.25" customHeight="1">
      <c r="B35" s="18">
        <v>32</v>
      </c>
      <c r="C35" s="70" t="s">
        <v>91</v>
      </c>
      <c r="D35" s="5">
        <v>69.27</v>
      </c>
      <c r="E35" s="6">
        <v>5</v>
      </c>
      <c r="F35" s="7">
        <f>$E$80/SUM($E$4:$E$75)*5</f>
        <v>0</v>
      </c>
      <c r="G35" s="7">
        <f>E81/B75</f>
        <v>0</v>
      </c>
      <c r="H35" s="7">
        <v>180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1177.963</v>
      </c>
      <c r="M35" s="7">
        <f t="shared" si="2"/>
        <v>1291.047448</v>
      </c>
      <c r="N35" s="8"/>
      <c r="O35" s="8">
        <f t="shared" si="3"/>
        <v>1291.047448</v>
      </c>
      <c r="P35" s="8"/>
      <c r="Q35" s="8">
        <f t="shared" si="4"/>
        <v>-1291.047448</v>
      </c>
    </row>
    <row r="36" spans="2:17" ht="17.25" customHeight="1">
      <c r="B36" s="18">
        <v>33</v>
      </c>
      <c r="C36" s="70" t="s">
        <v>92</v>
      </c>
      <c r="D36" s="5">
        <v>50.4</v>
      </c>
      <c r="E36" s="6">
        <v>2</v>
      </c>
      <c r="F36" s="7">
        <f>$E$80/SUM($E$4:$E$75)*2</f>
        <v>0</v>
      </c>
      <c r="G36" s="7">
        <f>E81/B75</f>
        <v>0</v>
      </c>
      <c r="H36" s="7">
        <v>180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1047.76</v>
      </c>
      <c r="M36" s="7">
        <f t="shared" si="2"/>
        <v>1148.3449600000001</v>
      </c>
      <c r="N36" s="8"/>
      <c r="O36" s="8">
        <f t="shared" si="3"/>
        <v>1148.3449600000001</v>
      </c>
      <c r="P36" s="8"/>
      <c r="Q36" s="8">
        <f t="shared" si="4"/>
        <v>-1148.3449600000001</v>
      </c>
    </row>
    <row r="37" spans="2:17" ht="17.25" customHeight="1">
      <c r="B37" s="18">
        <v>34</v>
      </c>
      <c r="C37" s="70" t="s">
        <v>93</v>
      </c>
      <c r="D37" s="5">
        <v>28.17</v>
      </c>
      <c r="E37" s="6">
        <v>4</v>
      </c>
      <c r="F37" s="7">
        <f>$E$80/SUM($E$4:$E$75)*4</f>
        <v>0</v>
      </c>
      <c r="G37" s="7">
        <f>E81/B75</f>
        <v>0</v>
      </c>
      <c r="H37" s="7">
        <v>180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894.373</v>
      </c>
      <c r="M37" s="7">
        <f t="shared" si="2"/>
        <v>980.2328080000001</v>
      </c>
      <c r="N37" s="8">
        <v>150</v>
      </c>
      <c r="O37" s="8">
        <f t="shared" si="3"/>
        <v>1130.2328080000002</v>
      </c>
      <c r="P37" s="8"/>
      <c r="Q37" s="8">
        <f t="shared" si="4"/>
        <v>-1130.2328080000002</v>
      </c>
    </row>
    <row r="38" spans="2:17" ht="17.25" customHeight="1">
      <c r="B38" s="18">
        <v>35</v>
      </c>
      <c r="C38" s="70" t="s">
        <v>94</v>
      </c>
      <c r="D38" s="5">
        <v>50.96</v>
      </c>
      <c r="E38" s="6">
        <v>1</v>
      </c>
      <c r="F38" s="7">
        <f>$E$80/SUM($E$4:$E$75)*1</f>
        <v>0</v>
      </c>
      <c r="G38" s="7">
        <f>E81/B75</f>
        <v>0</v>
      </c>
      <c r="H38" s="7">
        <v>180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1051.624</v>
      </c>
      <c r="M38" s="7">
        <f t="shared" si="2"/>
        <v>1152.5799040000002</v>
      </c>
      <c r="N38" s="8"/>
      <c r="O38" s="8">
        <f t="shared" si="3"/>
        <v>1152.5799040000002</v>
      </c>
      <c r="P38" s="8"/>
      <c r="Q38" s="8">
        <f t="shared" si="4"/>
        <v>-1152.5799040000002</v>
      </c>
    </row>
    <row r="39" spans="2:17" ht="17.25" customHeight="1">
      <c r="B39" s="18">
        <v>36</v>
      </c>
      <c r="C39" s="70" t="s">
        <v>95</v>
      </c>
      <c r="D39" s="5">
        <v>77.5</v>
      </c>
      <c r="E39" s="6">
        <v>2</v>
      </c>
      <c r="F39" s="7">
        <f>$E$80/SUM($E$4:$E$75)*2</f>
        <v>0</v>
      </c>
      <c r="G39" s="7">
        <f>E81/B75</f>
        <v>0</v>
      </c>
      <c r="H39" s="7">
        <v>180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1234.75</v>
      </c>
      <c r="M39" s="7">
        <f t="shared" si="2"/>
        <v>1353.286</v>
      </c>
      <c r="N39" s="8"/>
      <c r="O39" s="8">
        <f t="shared" si="3"/>
        <v>1353.286</v>
      </c>
      <c r="P39" s="8"/>
      <c r="Q39" s="8">
        <f t="shared" si="4"/>
        <v>-1353.286</v>
      </c>
    </row>
    <row r="40" spans="2:17" ht="17.25" customHeight="1">
      <c r="B40" s="18">
        <v>37</v>
      </c>
      <c r="C40" s="70" t="s">
        <v>96</v>
      </c>
      <c r="D40" s="5">
        <v>69.27</v>
      </c>
      <c r="E40" s="6">
        <v>3</v>
      </c>
      <c r="F40" s="7">
        <f>$E$80/SUM($E$4:$E$75)*3</f>
        <v>0</v>
      </c>
      <c r="G40" s="7">
        <f>E81/B75</f>
        <v>0</v>
      </c>
      <c r="H40" s="7">
        <v>180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1177.963</v>
      </c>
      <c r="M40" s="7">
        <f t="shared" si="2"/>
        <v>1291.047448</v>
      </c>
      <c r="N40" s="8"/>
      <c r="O40" s="8">
        <f t="shared" si="3"/>
        <v>1291.047448</v>
      </c>
      <c r="P40" s="8"/>
      <c r="Q40" s="8">
        <f t="shared" si="4"/>
        <v>-1291.047448</v>
      </c>
    </row>
    <row r="41" spans="2:17" ht="17.25" customHeight="1">
      <c r="B41" s="18">
        <v>38</v>
      </c>
      <c r="C41" s="70" t="s">
        <v>97</v>
      </c>
      <c r="D41" s="5">
        <v>50.4</v>
      </c>
      <c r="E41" s="6">
        <v>1</v>
      </c>
      <c r="F41" s="7">
        <f>$E$80/SUM($E$4:$E$75)*1</f>
        <v>0</v>
      </c>
      <c r="G41" s="7">
        <f>E81/B75</f>
        <v>0</v>
      </c>
      <c r="H41" s="7">
        <v>180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1047.76</v>
      </c>
      <c r="M41" s="7">
        <f t="shared" si="2"/>
        <v>1148.3449600000001</v>
      </c>
      <c r="N41" s="8"/>
      <c r="O41" s="8">
        <f t="shared" si="3"/>
        <v>1148.3449600000001</v>
      </c>
      <c r="P41" s="8"/>
      <c r="Q41" s="8">
        <f t="shared" si="4"/>
        <v>-1148.3449600000001</v>
      </c>
    </row>
    <row r="42" spans="2:17" ht="17.25" customHeight="1">
      <c r="B42" s="18">
        <v>39</v>
      </c>
      <c r="C42" s="70" t="s">
        <v>98</v>
      </c>
      <c r="D42" s="5">
        <v>28</v>
      </c>
      <c r="E42" s="6">
        <v>1</v>
      </c>
      <c r="F42" s="7">
        <f>$E$80/SUM($E$4:$E$75)*1</f>
        <v>0</v>
      </c>
      <c r="G42" s="7">
        <f>E81/B75</f>
        <v>0</v>
      </c>
      <c r="H42" s="7">
        <v>180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893.2</v>
      </c>
      <c r="M42" s="7">
        <f t="shared" si="2"/>
        <v>978.9472000000002</v>
      </c>
      <c r="N42" s="8"/>
      <c r="O42" s="8">
        <f t="shared" si="3"/>
        <v>978.9472000000002</v>
      </c>
      <c r="P42" s="8"/>
      <c r="Q42" s="8">
        <f t="shared" si="4"/>
        <v>-978.9472000000002</v>
      </c>
    </row>
    <row r="43" spans="2:17" ht="17.25" customHeight="1">
      <c r="B43" s="18">
        <v>40</v>
      </c>
      <c r="C43" s="71" t="s">
        <v>99</v>
      </c>
      <c r="D43" s="5">
        <v>50.96</v>
      </c>
      <c r="E43" s="6">
        <v>1</v>
      </c>
      <c r="F43" s="7">
        <f>$E$80/SUM($E$4:$E$75)*1</f>
        <v>0</v>
      </c>
      <c r="G43" s="7">
        <f>E81/B75</f>
        <v>0</v>
      </c>
      <c r="H43" s="7">
        <v>180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1051.624</v>
      </c>
      <c r="M43" s="7">
        <f t="shared" si="2"/>
        <v>1152.5799040000002</v>
      </c>
      <c r="N43" s="8"/>
      <c r="O43" s="8">
        <f t="shared" si="3"/>
        <v>1152.5799040000002</v>
      </c>
      <c r="P43" s="8"/>
      <c r="Q43" s="8">
        <f t="shared" si="4"/>
        <v>-1152.5799040000002</v>
      </c>
    </row>
    <row r="44" spans="2:17" ht="17.25" customHeight="1">
      <c r="B44" s="18">
        <v>41</v>
      </c>
      <c r="C44" s="70" t="s">
        <v>100</v>
      </c>
      <c r="D44" s="5">
        <v>77</v>
      </c>
      <c r="E44" s="6">
        <v>3</v>
      </c>
      <c r="F44" s="7">
        <f>$E$80/SUM($E$4:$E$75)*3</f>
        <v>0</v>
      </c>
      <c r="G44" s="7">
        <f>E81/B75</f>
        <v>0</v>
      </c>
      <c r="H44" s="7">
        <v>180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1231.3000000000002</v>
      </c>
      <c r="M44" s="7">
        <f t="shared" si="2"/>
        <v>1349.5048000000004</v>
      </c>
      <c r="N44" s="8"/>
      <c r="O44" s="8">
        <f t="shared" si="3"/>
        <v>1349.5048000000004</v>
      </c>
      <c r="P44" s="8"/>
      <c r="Q44" s="8">
        <f t="shared" si="4"/>
        <v>-1349.5048000000004</v>
      </c>
    </row>
    <row r="45" spans="2:17" ht="17.25" customHeight="1">
      <c r="B45" s="18">
        <v>42</v>
      </c>
      <c r="C45" s="70" t="s">
        <v>101</v>
      </c>
      <c r="D45" s="5">
        <v>69.27</v>
      </c>
      <c r="E45" s="6">
        <v>3</v>
      </c>
      <c r="F45" s="7">
        <f>$E$80/SUM($E$4:$E$75)*3</f>
        <v>0</v>
      </c>
      <c r="G45" s="7">
        <f>E81/B75</f>
        <v>0</v>
      </c>
      <c r="H45" s="7">
        <v>180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1177.963</v>
      </c>
      <c r="M45" s="7">
        <f t="shared" si="2"/>
        <v>1291.047448</v>
      </c>
      <c r="N45" s="8"/>
      <c r="O45" s="8">
        <f t="shared" si="3"/>
        <v>1291.047448</v>
      </c>
      <c r="P45" s="8"/>
      <c r="Q45" s="8">
        <f t="shared" si="4"/>
        <v>-1291.047448</v>
      </c>
    </row>
    <row r="46" spans="2:17" ht="17.25" customHeight="1">
      <c r="B46" s="18">
        <v>43</v>
      </c>
      <c r="C46" s="70" t="s">
        <v>102</v>
      </c>
      <c r="D46" s="5">
        <v>50.4</v>
      </c>
      <c r="E46" s="6">
        <v>4</v>
      </c>
      <c r="F46" s="7">
        <f>$E$80/SUM($E$4:$E$75)*4</f>
        <v>0</v>
      </c>
      <c r="G46" s="7">
        <f>E81/B75</f>
        <v>0</v>
      </c>
      <c r="H46" s="7">
        <v>180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1047.76</v>
      </c>
      <c r="M46" s="7">
        <f t="shared" si="2"/>
        <v>1148.3449600000001</v>
      </c>
      <c r="N46" s="8">
        <v>150</v>
      </c>
      <c r="O46" s="8">
        <f t="shared" si="3"/>
        <v>1298.3449600000001</v>
      </c>
      <c r="P46" s="8"/>
      <c r="Q46" s="8">
        <f t="shared" si="4"/>
        <v>-1298.3449600000001</v>
      </c>
    </row>
    <row r="47" spans="2:17" ht="17.25" customHeight="1">
      <c r="B47" s="18">
        <v>44</v>
      </c>
      <c r="C47" s="70" t="s">
        <v>103</v>
      </c>
      <c r="D47" s="5">
        <v>28.17</v>
      </c>
      <c r="E47" s="6">
        <v>1</v>
      </c>
      <c r="F47" s="7">
        <f>$E$80/SUM($E$4:$E$75)*1</f>
        <v>0</v>
      </c>
      <c r="G47" s="7">
        <f>E81/B75</f>
        <v>0</v>
      </c>
      <c r="H47" s="7">
        <v>180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894.373</v>
      </c>
      <c r="M47" s="7">
        <f t="shared" si="2"/>
        <v>980.2328080000001</v>
      </c>
      <c r="N47" s="8"/>
      <c r="O47" s="8">
        <f t="shared" si="3"/>
        <v>980.2328080000001</v>
      </c>
      <c r="P47" s="8"/>
      <c r="Q47" s="8">
        <f t="shared" si="4"/>
        <v>-980.2328080000001</v>
      </c>
    </row>
    <row r="48" spans="2:17" ht="17.25" customHeight="1">
      <c r="B48" s="18">
        <v>45</v>
      </c>
      <c r="C48" s="70" t="s">
        <v>104</v>
      </c>
      <c r="D48" s="5">
        <v>50.96</v>
      </c>
      <c r="E48" s="6">
        <v>3</v>
      </c>
      <c r="F48" s="7">
        <f>$E$80/SUM($E$4:$E$75)*3</f>
        <v>0</v>
      </c>
      <c r="G48" s="7">
        <f>E81/B75</f>
        <v>0</v>
      </c>
      <c r="H48" s="7">
        <v>180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1051.624</v>
      </c>
      <c r="M48" s="7">
        <f t="shared" si="2"/>
        <v>1152.5799040000002</v>
      </c>
      <c r="N48" s="8"/>
      <c r="O48" s="8">
        <f t="shared" si="3"/>
        <v>1152.5799040000002</v>
      </c>
      <c r="P48" s="8"/>
      <c r="Q48" s="8">
        <f t="shared" si="4"/>
        <v>-1152.5799040000002</v>
      </c>
    </row>
    <row r="49" spans="2:17" ht="17.25" customHeight="1">
      <c r="B49" s="18">
        <v>46</v>
      </c>
      <c r="C49" s="70" t="s">
        <v>105</v>
      </c>
      <c r="D49" s="5">
        <v>77.5</v>
      </c>
      <c r="E49" s="6">
        <v>2</v>
      </c>
      <c r="F49" s="7">
        <f>$E$80/SUM($E$4:$E$75)*2</f>
        <v>0</v>
      </c>
      <c r="G49" s="7">
        <f>E81/B75</f>
        <v>0</v>
      </c>
      <c r="H49" s="7">
        <v>180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1234.75</v>
      </c>
      <c r="M49" s="7">
        <f t="shared" si="2"/>
        <v>1353.286</v>
      </c>
      <c r="N49" s="8"/>
      <c r="O49" s="8">
        <f t="shared" si="3"/>
        <v>1353.286</v>
      </c>
      <c r="P49" s="8"/>
      <c r="Q49" s="8">
        <f t="shared" si="4"/>
        <v>-1353.286</v>
      </c>
    </row>
    <row r="50" spans="2:17" ht="17.25" customHeight="1">
      <c r="B50" s="18">
        <v>47</v>
      </c>
      <c r="C50" s="70" t="s">
        <v>106</v>
      </c>
      <c r="D50" s="5">
        <v>69</v>
      </c>
      <c r="E50" s="6">
        <v>1</v>
      </c>
      <c r="F50" s="7">
        <f>$E$80/SUM($E$4:$E$75)*1</f>
        <v>0</v>
      </c>
      <c r="G50" s="7">
        <f>E81/B75</f>
        <v>0</v>
      </c>
      <c r="H50" s="7">
        <v>180</v>
      </c>
      <c r="I50" s="7">
        <v>200</v>
      </c>
      <c r="J50" s="7">
        <v>320</v>
      </c>
      <c r="K50" s="7">
        <f t="shared" si="0"/>
        <v>476.1</v>
      </c>
      <c r="L50" s="7">
        <f t="shared" si="1"/>
        <v>1176.1</v>
      </c>
      <c r="M50" s="7">
        <f t="shared" si="2"/>
        <v>1289.0056</v>
      </c>
      <c r="N50" s="8"/>
      <c r="O50" s="8">
        <f t="shared" si="3"/>
        <v>1289.0056</v>
      </c>
      <c r="P50" s="8"/>
      <c r="Q50" s="8">
        <f t="shared" si="4"/>
        <v>-1289.0056</v>
      </c>
    </row>
    <row r="51" spans="2:17" ht="17.25" customHeight="1">
      <c r="B51" s="18">
        <v>48</v>
      </c>
      <c r="C51" s="70" t="s">
        <v>107</v>
      </c>
      <c r="D51" s="5">
        <v>50.4</v>
      </c>
      <c r="E51" s="6">
        <v>2</v>
      </c>
      <c r="F51" s="7">
        <f>$E$80/SUM($E$4:$E$75)*2</f>
        <v>0</v>
      </c>
      <c r="G51" s="7">
        <f>E81/B75</f>
        <v>0</v>
      </c>
      <c r="H51" s="7">
        <v>180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1047.76</v>
      </c>
      <c r="M51" s="7">
        <f t="shared" si="2"/>
        <v>1148.3449600000001</v>
      </c>
      <c r="N51" s="8"/>
      <c r="O51" s="8">
        <f t="shared" si="3"/>
        <v>1148.3449600000001</v>
      </c>
      <c r="P51" s="8"/>
      <c r="Q51" s="8">
        <f t="shared" si="4"/>
        <v>-1148.3449600000001</v>
      </c>
    </row>
    <row r="52" spans="2:17" ht="17.25" customHeight="1">
      <c r="B52" s="18">
        <v>49</v>
      </c>
      <c r="C52" s="70" t="s">
        <v>108</v>
      </c>
      <c r="D52" s="5">
        <v>28.17</v>
      </c>
      <c r="E52" s="6">
        <v>1</v>
      </c>
      <c r="F52" s="7">
        <f>$E$80/SUM($E$4:$E$75)*1</f>
        <v>0</v>
      </c>
      <c r="G52" s="7">
        <f>E81/B75</f>
        <v>0</v>
      </c>
      <c r="H52" s="7">
        <v>180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894.373</v>
      </c>
      <c r="M52" s="7">
        <f t="shared" si="2"/>
        <v>980.2328080000001</v>
      </c>
      <c r="N52" s="8"/>
      <c r="O52" s="8">
        <f t="shared" si="3"/>
        <v>980.2328080000001</v>
      </c>
      <c r="P52" s="8"/>
      <c r="Q52" s="8">
        <f t="shared" si="4"/>
        <v>-980.2328080000001</v>
      </c>
    </row>
    <row r="53" spans="2:17" ht="17.25" customHeight="1">
      <c r="B53" s="18">
        <v>50</v>
      </c>
      <c r="C53" s="70" t="s">
        <v>109</v>
      </c>
      <c r="D53" s="5">
        <v>50.96</v>
      </c>
      <c r="E53" s="6">
        <v>2</v>
      </c>
      <c r="F53" s="7">
        <f>$E$80/SUM($E$4:$E$75)*2</f>
        <v>0</v>
      </c>
      <c r="G53" s="7">
        <f>E81/B75</f>
        <v>0</v>
      </c>
      <c r="H53" s="7">
        <v>180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1051.624</v>
      </c>
      <c r="M53" s="7">
        <f t="shared" si="2"/>
        <v>1152.5799040000002</v>
      </c>
      <c r="N53" s="8"/>
      <c r="O53" s="8">
        <f t="shared" si="3"/>
        <v>1152.5799040000002</v>
      </c>
      <c r="P53" s="8"/>
      <c r="Q53" s="8">
        <f t="shared" si="4"/>
        <v>-1152.5799040000002</v>
      </c>
    </row>
    <row r="54" spans="2:17" ht="17.25" customHeight="1">
      <c r="B54" s="18">
        <v>51</v>
      </c>
      <c r="C54" s="70" t="s">
        <v>110</v>
      </c>
      <c r="D54" s="5">
        <v>63.4</v>
      </c>
      <c r="E54" s="6">
        <v>1</v>
      </c>
      <c r="F54" s="7">
        <f>$E$80/SUM($E$4:$E$75)*1</f>
        <v>0</v>
      </c>
      <c r="G54" s="7">
        <f>E81/B75</f>
        <v>0</v>
      </c>
      <c r="H54" s="7">
        <v>180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1137.46</v>
      </c>
      <c r="M54" s="7">
        <f t="shared" si="2"/>
        <v>1246.6561600000002</v>
      </c>
      <c r="N54" s="8">
        <v>150</v>
      </c>
      <c r="O54" s="8">
        <f t="shared" si="3"/>
        <v>1396.6561600000002</v>
      </c>
      <c r="P54" s="8"/>
      <c r="Q54" s="8">
        <f t="shared" si="4"/>
        <v>-1396.6561600000002</v>
      </c>
    </row>
    <row r="55" spans="2:17" ht="17.25" customHeight="1">
      <c r="B55" s="18">
        <v>52</v>
      </c>
      <c r="C55" s="70" t="s">
        <v>111</v>
      </c>
      <c r="D55" s="5">
        <v>63.4</v>
      </c>
      <c r="E55" s="6">
        <v>3</v>
      </c>
      <c r="F55" s="7">
        <f>$E$80/SUM($E$4:$E$75)*3</f>
        <v>0</v>
      </c>
      <c r="G55" s="7">
        <f>E81/B75</f>
        <v>0</v>
      </c>
      <c r="H55" s="7">
        <v>180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1137.46</v>
      </c>
      <c r="M55" s="7">
        <f t="shared" si="2"/>
        <v>1246.6561600000002</v>
      </c>
      <c r="N55" s="8"/>
      <c r="O55" s="8">
        <f t="shared" si="3"/>
        <v>1246.6561600000002</v>
      </c>
      <c r="P55" s="8"/>
      <c r="Q55" s="8">
        <f t="shared" si="4"/>
        <v>-1246.6561600000002</v>
      </c>
    </row>
    <row r="56" spans="2:17" ht="17.25" customHeight="1">
      <c r="B56" s="18">
        <v>53</v>
      </c>
      <c r="C56" s="70" t="s">
        <v>112</v>
      </c>
      <c r="D56" s="5">
        <v>24.96</v>
      </c>
      <c r="E56" s="6">
        <v>2</v>
      </c>
      <c r="F56" s="7">
        <f>$E$80/SUM($E$4:$E$75)*2</f>
        <v>0</v>
      </c>
      <c r="G56" s="7">
        <f>E81/B75</f>
        <v>0</v>
      </c>
      <c r="H56" s="7">
        <v>180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872.224</v>
      </c>
      <c r="M56" s="7">
        <f t="shared" si="2"/>
        <v>955.9575040000001</v>
      </c>
      <c r="N56" s="8"/>
      <c r="O56" s="8">
        <f t="shared" si="3"/>
        <v>955.9575040000001</v>
      </c>
      <c r="P56" s="8"/>
      <c r="Q56" s="8">
        <f t="shared" si="4"/>
        <v>-955.9575040000001</v>
      </c>
    </row>
    <row r="57" spans="2:17" ht="17.25" customHeight="1">
      <c r="B57" s="18">
        <v>54</v>
      </c>
      <c r="C57" s="70" t="s">
        <v>113</v>
      </c>
      <c r="D57" s="5">
        <v>39.98</v>
      </c>
      <c r="E57" s="6">
        <v>1</v>
      </c>
      <c r="F57" s="7">
        <f>$E$80/SUM($E$4:$E$75)*1</f>
        <v>0</v>
      </c>
      <c r="G57" s="7">
        <f>E81/B75</f>
        <v>0</v>
      </c>
      <c r="H57" s="7">
        <v>180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975.862</v>
      </c>
      <c r="M57" s="7">
        <f t="shared" si="2"/>
        <v>1069.544752</v>
      </c>
      <c r="N57" s="8"/>
      <c r="O57" s="8">
        <f t="shared" si="3"/>
        <v>1069.544752</v>
      </c>
      <c r="P57" s="8"/>
      <c r="Q57" s="8">
        <f t="shared" si="4"/>
        <v>-1069.544752</v>
      </c>
    </row>
    <row r="58" spans="2:17" ht="17.25" customHeight="1">
      <c r="B58" s="18">
        <v>55</v>
      </c>
      <c r="C58" s="70" t="s">
        <v>114</v>
      </c>
      <c r="D58" s="5">
        <v>37.27</v>
      </c>
      <c r="E58" s="6">
        <v>1</v>
      </c>
      <c r="F58" s="7">
        <f>$E$80/SUM($E$4:$E$75)*1</f>
        <v>0</v>
      </c>
      <c r="G58" s="7">
        <f>E81/B75</f>
        <v>0</v>
      </c>
      <c r="H58" s="7">
        <v>180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957.163</v>
      </c>
      <c r="M58" s="7">
        <f t="shared" si="2"/>
        <v>1049.0506480000001</v>
      </c>
      <c r="N58" s="8"/>
      <c r="O58" s="8">
        <f t="shared" si="3"/>
        <v>1049.0506480000001</v>
      </c>
      <c r="P58" s="8"/>
      <c r="Q58" s="8">
        <f t="shared" si="4"/>
        <v>-1049.0506480000001</v>
      </c>
    </row>
    <row r="59" spans="2:17" ht="17.25" customHeight="1">
      <c r="B59" s="18">
        <v>56</v>
      </c>
      <c r="C59" s="70" t="s">
        <v>115</v>
      </c>
      <c r="D59" s="5">
        <v>25.01</v>
      </c>
      <c r="E59" s="6">
        <v>2</v>
      </c>
      <c r="F59" s="7">
        <f>$E$80/SUM($E$4:$E$75)*2</f>
        <v>0</v>
      </c>
      <c r="G59" s="7">
        <f>E81/B75</f>
        <v>0</v>
      </c>
      <c r="H59" s="7">
        <v>180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872.569</v>
      </c>
      <c r="M59" s="7">
        <f t="shared" si="2"/>
        <v>956.335624</v>
      </c>
      <c r="N59" s="8"/>
      <c r="O59" s="8">
        <f t="shared" si="3"/>
        <v>956.335624</v>
      </c>
      <c r="P59" s="8"/>
      <c r="Q59" s="8">
        <f t="shared" si="4"/>
        <v>-956.335624</v>
      </c>
    </row>
    <row r="60" spans="2:17" ht="17.25" customHeight="1">
      <c r="B60" s="18">
        <v>57</v>
      </c>
      <c r="C60" s="70" t="s">
        <v>116</v>
      </c>
      <c r="D60" s="5">
        <v>32</v>
      </c>
      <c r="E60" s="6">
        <v>1</v>
      </c>
      <c r="F60" s="7">
        <f>$E$80/SUM($E$4:$E$75)*1</f>
        <v>0</v>
      </c>
      <c r="G60" s="7">
        <f>E81/B75</f>
        <v>0</v>
      </c>
      <c r="H60" s="7">
        <v>180</v>
      </c>
      <c r="I60" s="7">
        <v>200</v>
      </c>
      <c r="J60" s="7">
        <v>320</v>
      </c>
      <c r="K60" s="7">
        <f t="shared" si="0"/>
        <v>220.8</v>
      </c>
      <c r="L60" s="7">
        <f t="shared" si="1"/>
        <v>920.8</v>
      </c>
      <c r="M60" s="7">
        <f t="shared" si="2"/>
        <v>1009.1968</v>
      </c>
      <c r="N60" s="8"/>
      <c r="O60" s="8">
        <f t="shared" si="3"/>
        <v>1009.1968</v>
      </c>
      <c r="P60" s="8"/>
      <c r="Q60" s="8">
        <f t="shared" si="4"/>
        <v>-1009.1968</v>
      </c>
    </row>
    <row r="61" spans="2:17" ht="17.25" customHeight="1">
      <c r="B61" s="18">
        <v>58</v>
      </c>
      <c r="C61" s="70" t="s">
        <v>117</v>
      </c>
      <c r="D61" s="5">
        <v>33.04</v>
      </c>
      <c r="E61" s="6">
        <v>2</v>
      </c>
      <c r="F61" s="7">
        <f>$E$80/SUM($E$4:$E$75)*2</f>
        <v>0</v>
      </c>
      <c r="G61" s="7">
        <f>E81/B75</f>
        <v>0</v>
      </c>
      <c r="H61" s="7">
        <v>180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927.976</v>
      </c>
      <c r="M61" s="7">
        <f t="shared" si="2"/>
        <v>1017.0616960000001</v>
      </c>
      <c r="N61" s="8"/>
      <c r="O61" s="8">
        <f t="shared" si="3"/>
        <v>1017.0616960000001</v>
      </c>
      <c r="P61" s="8"/>
      <c r="Q61" s="8">
        <f t="shared" si="4"/>
        <v>-1017.0616960000001</v>
      </c>
    </row>
    <row r="62" spans="2:17" ht="17.25" customHeight="1">
      <c r="B62" s="18">
        <v>59</v>
      </c>
      <c r="C62" s="70" t="s">
        <v>118</v>
      </c>
      <c r="D62" s="5">
        <v>21.4</v>
      </c>
      <c r="E62" s="6">
        <v>1</v>
      </c>
      <c r="F62" s="7">
        <f>$E$80/SUM($E$4:$E$75)*1</f>
        <v>0</v>
      </c>
      <c r="G62" s="7">
        <f>E81/B75</f>
        <v>0</v>
      </c>
      <c r="H62" s="7">
        <v>180</v>
      </c>
      <c r="I62" s="7">
        <v>200</v>
      </c>
      <c r="J62" s="7">
        <v>320</v>
      </c>
      <c r="K62" s="7">
        <f t="shared" si="0"/>
        <v>147.66</v>
      </c>
      <c r="L62" s="7">
        <f t="shared" si="1"/>
        <v>847.66</v>
      </c>
      <c r="M62" s="7">
        <f t="shared" si="2"/>
        <v>929.0353600000001</v>
      </c>
      <c r="N62" s="8"/>
      <c r="O62" s="8">
        <f t="shared" si="3"/>
        <v>929.0353600000001</v>
      </c>
      <c r="P62" s="8"/>
      <c r="Q62" s="8">
        <f t="shared" si="4"/>
        <v>-929.0353600000001</v>
      </c>
    </row>
    <row r="63" spans="2:17" ht="17.25" customHeight="1">
      <c r="B63" s="18">
        <v>60</v>
      </c>
      <c r="C63" s="70" t="s">
        <v>119</v>
      </c>
      <c r="D63" s="5">
        <v>29.4</v>
      </c>
      <c r="E63" s="6">
        <v>1</v>
      </c>
      <c r="F63" s="7">
        <f>$E$80/SUM($E$4:$E$75)*1</f>
        <v>0</v>
      </c>
      <c r="G63" s="7">
        <f>E81/B75</f>
        <v>0</v>
      </c>
      <c r="H63" s="7">
        <v>180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902.86</v>
      </c>
      <c r="M63" s="7">
        <f t="shared" si="2"/>
        <v>989.53456</v>
      </c>
      <c r="N63" s="8"/>
      <c r="O63" s="8">
        <f t="shared" si="3"/>
        <v>989.53456</v>
      </c>
      <c r="P63" s="8"/>
      <c r="Q63" s="8">
        <f t="shared" si="4"/>
        <v>-989.53456</v>
      </c>
    </row>
    <row r="64" spans="2:17" ht="17.25" customHeight="1">
      <c r="B64" s="18">
        <v>61</v>
      </c>
      <c r="C64" s="70" t="s">
        <v>120</v>
      </c>
      <c r="D64" s="5">
        <v>23.38</v>
      </c>
      <c r="E64" s="6">
        <v>1</v>
      </c>
      <c r="F64" s="7">
        <f>$E$80/SUM($E$4:$E$75)*1</f>
        <v>0</v>
      </c>
      <c r="G64" s="7">
        <f>E81/B75</f>
        <v>0</v>
      </c>
      <c r="H64" s="7">
        <v>180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861.322</v>
      </c>
      <c r="M64" s="7">
        <f t="shared" si="2"/>
        <v>944.0089120000001</v>
      </c>
      <c r="N64" s="8"/>
      <c r="O64" s="8">
        <f t="shared" si="3"/>
        <v>944.0089120000001</v>
      </c>
      <c r="P64" s="8"/>
      <c r="Q64" s="8">
        <f t="shared" si="4"/>
        <v>-944.0089120000001</v>
      </c>
    </row>
    <row r="65" spans="2:17" ht="17.25" customHeight="1">
      <c r="B65" s="18">
        <v>62</v>
      </c>
      <c r="C65" s="70" t="s">
        <v>121</v>
      </c>
      <c r="D65" s="5">
        <v>23.72</v>
      </c>
      <c r="E65" s="6">
        <v>1</v>
      </c>
      <c r="F65" s="7">
        <f>$E$80/SUM($E$4:$E$75)*1</f>
        <v>0</v>
      </c>
      <c r="G65" s="7">
        <f>E81/B75</f>
        <v>0</v>
      </c>
      <c r="H65" s="7">
        <v>180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863.668</v>
      </c>
      <c r="M65" s="7">
        <f t="shared" si="2"/>
        <v>946.5801280000001</v>
      </c>
      <c r="N65" s="8"/>
      <c r="O65" s="8">
        <f t="shared" si="3"/>
        <v>946.5801280000001</v>
      </c>
      <c r="P65" s="8"/>
      <c r="Q65" s="8">
        <f t="shared" si="4"/>
        <v>-946.5801280000001</v>
      </c>
    </row>
    <row r="66" spans="2:17" ht="17.25" customHeight="1">
      <c r="B66" s="18">
        <v>63</v>
      </c>
      <c r="C66" s="70" t="s">
        <v>122</v>
      </c>
      <c r="D66" s="5">
        <v>31.95</v>
      </c>
      <c r="E66" s="6">
        <v>2</v>
      </c>
      <c r="F66" s="7">
        <f>$E$80/SUM($E$4:$E$75)*2</f>
        <v>0</v>
      </c>
      <c r="G66" s="7">
        <f>E81/B75</f>
        <v>0</v>
      </c>
      <c r="H66" s="7">
        <v>180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920.455</v>
      </c>
      <c r="M66" s="7">
        <f t="shared" si="2"/>
        <v>1008.8186800000001</v>
      </c>
      <c r="N66" s="8"/>
      <c r="O66" s="8">
        <f t="shared" si="3"/>
        <v>1008.8186800000001</v>
      </c>
      <c r="P66" s="8"/>
      <c r="Q66" s="8">
        <f t="shared" si="4"/>
        <v>-1008.8186800000001</v>
      </c>
    </row>
    <row r="67" spans="2:17" ht="17.25" customHeight="1">
      <c r="B67" s="18">
        <v>64</v>
      </c>
      <c r="C67" s="70" t="s">
        <v>123</v>
      </c>
      <c r="D67" s="5">
        <v>41</v>
      </c>
      <c r="E67" s="6">
        <v>1</v>
      </c>
      <c r="F67" s="7">
        <f>$E$80/SUM($E$4:$E$75)*1</f>
        <v>0</v>
      </c>
      <c r="G67" s="7">
        <f>E81/B75</f>
        <v>0</v>
      </c>
      <c r="H67" s="7">
        <v>180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982.9000000000001</v>
      </c>
      <c r="M67" s="7">
        <f t="shared" si="2"/>
        <v>1077.2584000000002</v>
      </c>
      <c r="N67" s="8"/>
      <c r="O67" s="8">
        <f t="shared" si="3"/>
        <v>1077.2584000000002</v>
      </c>
      <c r="P67" s="8"/>
      <c r="Q67" s="8">
        <f t="shared" si="4"/>
        <v>-1077.2584000000002</v>
      </c>
    </row>
    <row r="68" spans="2:17" ht="17.25" customHeight="1">
      <c r="B68" s="18">
        <v>65</v>
      </c>
      <c r="C68" s="70" t="s">
        <v>124</v>
      </c>
      <c r="D68" s="5">
        <v>36.2</v>
      </c>
      <c r="E68" s="6">
        <v>3</v>
      </c>
      <c r="F68" s="7">
        <f>$E$80/SUM($E$4:$E$75)*3</f>
        <v>0</v>
      </c>
      <c r="G68" s="7">
        <f>E81/B75</f>
        <v>0</v>
      </c>
      <c r="H68" s="7">
        <v>180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949.78</v>
      </c>
      <c r="M68" s="7">
        <f t="shared" si="2"/>
        <v>1040.9588800000001</v>
      </c>
      <c r="N68" s="8"/>
      <c r="O68" s="8">
        <f t="shared" si="3"/>
        <v>1040.9588800000001</v>
      </c>
      <c r="P68" s="8"/>
      <c r="Q68" s="8">
        <f t="shared" si="4"/>
        <v>-1040.9588800000001</v>
      </c>
    </row>
    <row r="69" spans="2:17" ht="17.25" customHeight="1">
      <c r="B69" s="18">
        <v>66</v>
      </c>
      <c r="C69" s="70" t="s">
        <v>125</v>
      </c>
      <c r="D69" s="5">
        <v>30.54</v>
      </c>
      <c r="E69" s="6">
        <v>1</v>
      </c>
      <c r="F69" s="7">
        <f>$E$80/SUM($E$4:$E$75)*1</f>
        <v>0</v>
      </c>
      <c r="G69" s="7">
        <f>E81/B75</f>
        <v>0</v>
      </c>
      <c r="H69" s="7">
        <v>180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910.726</v>
      </c>
      <c r="M69" s="7">
        <f aca="true" t="shared" si="7" ref="M69:M75">SUM(L69*1.096)</f>
        <v>998.155696</v>
      </c>
      <c r="N69" s="8"/>
      <c r="O69" s="8">
        <f aca="true" t="shared" si="8" ref="O69:O75">SUM(M69:N69)</f>
        <v>998.155696</v>
      </c>
      <c r="P69" s="8"/>
      <c r="Q69" s="8">
        <f aca="true" t="shared" si="9" ref="Q69:Q75">SUM(P69-O69)</f>
        <v>-998.155696</v>
      </c>
    </row>
    <row r="70" spans="2:17" ht="17.25" customHeight="1">
      <c r="B70" s="18">
        <v>67</v>
      </c>
      <c r="C70" s="70" t="s">
        <v>126</v>
      </c>
      <c r="D70" s="5">
        <v>26.03</v>
      </c>
      <c r="E70" s="6">
        <v>2</v>
      </c>
      <c r="F70" s="7">
        <f>$E$80/SUM($E$4:$E$75)*2</f>
        <v>0</v>
      </c>
      <c r="G70" s="7">
        <f>E81/B75</f>
        <v>0</v>
      </c>
      <c r="H70" s="7">
        <v>180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879.607</v>
      </c>
      <c r="M70" s="7">
        <f t="shared" si="7"/>
        <v>964.0492720000001</v>
      </c>
      <c r="N70" s="8"/>
      <c r="O70" s="8">
        <f t="shared" si="8"/>
        <v>964.0492720000001</v>
      </c>
      <c r="P70" s="8"/>
      <c r="Q70" s="8">
        <f t="shared" si="9"/>
        <v>-964.0492720000001</v>
      </c>
    </row>
    <row r="71" spans="2:17" ht="17.25" customHeight="1">
      <c r="B71" s="18">
        <v>68</v>
      </c>
      <c r="C71" s="70" t="s">
        <v>127</v>
      </c>
      <c r="D71" s="5">
        <v>24.05</v>
      </c>
      <c r="E71" s="6">
        <v>1</v>
      </c>
      <c r="F71" s="7">
        <f>$E$80/SUM($E$4:$E$75)*1</f>
        <v>0</v>
      </c>
      <c r="G71" s="7">
        <f>E81/B75</f>
        <v>0</v>
      </c>
      <c r="H71" s="7">
        <v>180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865.945</v>
      </c>
      <c r="M71" s="7">
        <f t="shared" si="7"/>
        <v>949.0757200000002</v>
      </c>
      <c r="N71" s="8"/>
      <c r="O71" s="8">
        <f t="shared" si="8"/>
        <v>949.0757200000002</v>
      </c>
      <c r="P71" s="8"/>
      <c r="Q71" s="8">
        <f t="shared" si="9"/>
        <v>-949.0757200000002</v>
      </c>
    </row>
    <row r="72" spans="2:17" ht="17.25" customHeight="1">
      <c r="B72" s="18">
        <v>69</v>
      </c>
      <c r="C72" s="70" t="s">
        <v>150</v>
      </c>
      <c r="D72" s="5">
        <v>29.62</v>
      </c>
      <c r="E72" s="6">
        <v>1</v>
      </c>
      <c r="F72" s="7">
        <f>$E$80/SUM($E$4:$E$75)*1</f>
        <v>0</v>
      </c>
      <c r="G72" s="7">
        <f>E81/B75</f>
        <v>0</v>
      </c>
      <c r="H72" s="7">
        <v>180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904.378</v>
      </c>
      <c r="M72" s="7">
        <f t="shared" si="7"/>
        <v>991.1982880000002</v>
      </c>
      <c r="N72" s="8"/>
      <c r="O72" s="8">
        <f t="shared" si="8"/>
        <v>991.1982880000002</v>
      </c>
      <c r="P72" s="8"/>
      <c r="Q72" s="8">
        <f t="shared" si="9"/>
        <v>-991.1982880000002</v>
      </c>
    </row>
    <row r="73" spans="2:17" ht="17.25" customHeight="1">
      <c r="B73" s="18">
        <v>70</v>
      </c>
      <c r="C73" s="70" t="s">
        <v>128</v>
      </c>
      <c r="D73" s="5">
        <v>57.9</v>
      </c>
      <c r="E73" s="6">
        <v>3</v>
      </c>
      <c r="F73" s="7">
        <f>$E$80/SUM($E$4:$E$75)*3</f>
        <v>0</v>
      </c>
      <c r="G73" s="7">
        <f>E81/B75</f>
        <v>0</v>
      </c>
      <c r="H73" s="7">
        <v>180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1099.51</v>
      </c>
      <c r="M73" s="7">
        <f t="shared" si="7"/>
        <v>1205.06296</v>
      </c>
      <c r="N73" s="8"/>
      <c r="O73" s="8">
        <f t="shared" si="8"/>
        <v>1205.06296</v>
      </c>
      <c r="P73" s="8"/>
      <c r="Q73" s="8">
        <f t="shared" si="9"/>
        <v>-1205.06296</v>
      </c>
    </row>
    <row r="74" spans="2:17" ht="17.25" customHeight="1">
      <c r="B74" s="18">
        <v>71</v>
      </c>
      <c r="C74" s="70" t="s">
        <v>129</v>
      </c>
      <c r="D74" s="5">
        <v>28.56</v>
      </c>
      <c r="E74" s="6">
        <v>1</v>
      </c>
      <c r="F74" s="7">
        <f>$E$80/SUM($E$4:$E$75)*1</f>
        <v>0</v>
      </c>
      <c r="G74" s="7">
        <f>E81/B75</f>
        <v>0</v>
      </c>
      <c r="H74" s="7">
        <v>180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897.064</v>
      </c>
      <c r="M74" s="7">
        <f t="shared" si="7"/>
        <v>983.182144</v>
      </c>
      <c r="N74" s="8"/>
      <c r="O74" s="8">
        <f t="shared" si="8"/>
        <v>983.182144</v>
      </c>
      <c r="P74" s="8"/>
      <c r="Q74" s="8">
        <f t="shared" si="9"/>
        <v>-983.182144</v>
      </c>
    </row>
    <row r="75" spans="2:17" ht="17.25" customHeight="1">
      <c r="B75" s="18">
        <v>72</v>
      </c>
      <c r="C75" s="70" t="s">
        <v>130</v>
      </c>
      <c r="D75" s="5">
        <v>27</v>
      </c>
      <c r="E75" s="6">
        <v>1</v>
      </c>
      <c r="F75" s="7">
        <f>$E$80/SUM($E$4:$E$75)*1</f>
        <v>0</v>
      </c>
      <c r="G75" s="7">
        <f>E81/B75</f>
        <v>0</v>
      </c>
      <c r="H75" s="7">
        <v>180</v>
      </c>
      <c r="I75" s="7">
        <v>200</v>
      </c>
      <c r="J75" s="7">
        <v>320</v>
      </c>
      <c r="K75" s="7">
        <f t="shared" si="5"/>
        <v>186.3</v>
      </c>
      <c r="L75" s="7">
        <f>SUM(F75:K75)</f>
        <v>886.3</v>
      </c>
      <c r="M75" s="7">
        <f t="shared" si="7"/>
        <v>971.3848</v>
      </c>
      <c r="N75" s="8"/>
      <c r="O75" s="8">
        <f t="shared" si="8"/>
        <v>971.3848</v>
      </c>
      <c r="P75" s="8"/>
      <c r="Q75" s="8">
        <f t="shared" si="9"/>
        <v>-971.3848</v>
      </c>
    </row>
    <row r="76" spans="2:17" ht="21.75" customHeight="1">
      <c r="B76" s="19"/>
      <c r="C76" s="72" t="s">
        <v>3</v>
      </c>
      <c r="D76" s="20">
        <f aca="true" t="shared" si="10" ref="D76:Q76">SUM(D4:D75)</f>
        <v>3511.8700000000017</v>
      </c>
      <c r="E76" s="9">
        <f t="shared" si="10"/>
        <v>146</v>
      </c>
      <c r="F76" s="7">
        <f t="shared" si="10"/>
        <v>0</v>
      </c>
      <c r="G76" s="7">
        <f>SUM(G4:G75)</f>
        <v>0</v>
      </c>
      <c r="H76" s="7">
        <f t="shared" si="10"/>
        <v>12960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115">
        <f t="shared" si="10"/>
        <v>74631.90300000002</v>
      </c>
      <c r="M76" s="115">
        <f t="shared" si="10"/>
        <v>81796.56568800002</v>
      </c>
      <c r="N76" s="116">
        <f t="shared" si="10"/>
        <v>1500</v>
      </c>
      <c r="O76" s="8">
        <f t="shared" si="10"/>
        <v>83296.56568800002</v>
      </c>
      <c r="P76" s="8">
        <f t="shared" si="10"/>
        <v>0</v>
      </c>
      <c r="Q76" s="8">
        <f t="shared" si="10"/>
        <v>-83296.56568800002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117"/>
      <c r="M77" s="117"/>
      <c r="N77" s="117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0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0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12960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138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44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0</v>
      </c>
      <c r="M83" s="48">
        <f>SUM(L83*0.096)</f>
        <v>0</v>
      </c>
      <c r="N83" s="48">
        <f>SUM(L83:M83)</f>
        <v>0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50400</v>
      </c>
      <c r="M84" s="48">
        <f>SUM(L84*0.096)</f>
        <v>4838.400000000001</v>
      </c>
      <c r="N84" s="48">
        <f>SUM(L84:M84)</f>
        <v>55238.4</v>
      </c>
      <c r="O84" s="38"/>
      <c r="P84" s="22"/>
      <c r="Q84" s="22"/>
    </row>
    <row r="85" spans="2:17" ht="27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74631.90299999999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74631.90299999999</v>
      </c>
      <c r="M86" s="48">
        <f>SUM(M83:M85)</f>
        <v>7164.662687999999</v>
      </c>
      <c r="N86" s="48">
        <f>SUM(N83:N85)</f>
        <v>81796.56568799999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21.75" customHeigh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21.75" customHeight="1">
      <c r="B95" s="22"/>
      <c r="C95" s="27"/>
      <c r="D95" s="27"/>
      <c r="E95" s="27"/>
      <c r="F95" s="26"/>
      <c r="G95" s="26"/>
      <c r="H95" s="26"/>
      <c r="I95" s="23"/>
      <c r="J95" s="23"/>
      <c r="K95" s="22"/>
      <c r="L95" s="22"/>
      <c r="M95" s="22"/>
      <c r="N95" s="22"/>
      <c r="O95" s="22"/>
      <c r="P95" s="22"/>
      <c r="Q95" s="22"/>
    </row>
    <row r="96" spans="2:17" ht="21.75" customHeight="1">
      <c r="B96" s="22"/>
      <c r="C96" s="27"/>
      <c r="D96" s="27"/>
      <c r="E96" s="27"/>
      <c r="F96" s="26"/>
      <c r="G96" s="26"/>
      <c r="H96" s="26"/>
      <c r="I96" s="23"/>
      <c r="J96" s="23"/>
      <c r="K96" s="22"/>
      <c r="L96" s="22"/>
      <c r="M96" s="22"/>
      <c r="N96" s="22"/>
      <c r="O96" s="22"/>
      <c r="P96" s="22"/>
      <c r="Q96" s="22"/>
    </row>
    <row r="97" spans="2:17" ht="21.75" customHeight="1">
      <c r="B97" s="22"/>
      <c r="C97" s="27"/>
      <c r="D97" s="27"/>
      <c r="E97" s="27"/>
      <c r="F97" s="26"/>
      <c r="G97" s="26"/>
      <c r="H97" s="26"/>
      <c r="I97" s="23"/>
      <c r="J97" s="23"/>
      <c r="K97" s="22"/>
      <c r="L97" s="22"/>
      <c r="M97" s="22"/>
      <c r="N97" s="22"/>
      <c r="O97" s="22"/>
      <c r="P97" s="22"/>
      <c r="Q97" s="22"/>
    </row>
    <row r="98" spans="2:17" ht="21.75" customHeight="1">
      <c r="B98" s="22"/>
      <c r="C98" s="27"/>
      <c r="D98" s="27"/>
      <c r="E98" s="27"/>
      <c r="F98" s="26"/>
      <c r="G98" s="26"/>
      <c r="H98" s="26"/>
      <c r="I98" s="23"/>
      <c r="J98" s="23"/>
      <c r="K98" s="22"/>
      <c r="L98" s="22"/>
      <c r="M98" s="22"/>
      <c r="N98" s="22"/>
      <c r="O98" s="22"/>
      <c r="P98" s="22"/>
      <c r="Q98" s="22"/>
    </row>
    <row r="99" spans="2:17" ht="21.75" customHeight="1" thickBot="1">
      <c r="B99" s="22"/>
      <c r="C99" s="27"/>
      <c r="D99" s="27"/>
      <c r="E99" s="27"/>
      <c r="F99" s="26"/>
      <c r="G99" s="26"/>
      <c r="H99" s="26"/>
      <c r="I99" s="23"/>
      <c r="J99" s="23"/>
      <c r="K99" s="22"/>
      <c r="L99" s="22"/>
      <c r="M99" s="22"/>
      <c r="N99" s="22"/>
      <c r="O99" s="22"/>
      <c r="P99" s="22"/>
      <c r="Q99" s="22"/>
    </row>
    <row r="100" spans="2:17" ht="12.75" customHeight="1">
      <c r="B100" s="160" t="s">
        <v>181</v>
      </c>
      <c r="C100" s="160"/>
      <c r="D100" s="160"/>
      <c r="E100" s="160" t="s">
        <v>174</v>
      </c>
      <c r="F100" s="160"/>
      <c r="G100" s="160"/>
      <c r="H100" s="160"/>
      <c r="I100" s="160"/>
      <c r="J100" s="160"/>
      <c r="K100" s="150" t="s">
        <v>178</v>
      </c>
      <c r="L100" s="151"/>
      <c r="M100" s="151"/>
      <c r="N100" s="152"/>
      <c r="O100" s="40"/>
      <c r="P100" s="40"/>
      <c r="Q100" s="22"/>
    </row>
    <row r="101" spans="2:17" ht="12.75" customHeight="1">
      <c r="B101" s="161"/>
      <c r="C101" s="161"/>
      <c r="D101" s="161"/>
      <c r="E101" s="161"/>
      <c r="F101" s="161"/>
      <c r="G101" s="161"/>
      <c r="H101" s="161"/>
      <c r="I101" s="161"/>
      <c r="J101" s="161"/>
      <c r="K101" s="153"/>
      <c r="L101" s="154"/>
      <c r="M101" s="154"/>
      <c r="N101" s="155"/>
      <c r="O101" s="40"/>
      <c r="P101" s="40"/>
      <c r="Q101" s="22"/>
    </row>
    <row r="102" spans="2:17" ht="12.75" customHeight="1" thickBot="1">
      <c r="B102" s="162"/>
      <c r="C102" s="162"/>
      <c r="D102" s="162"/>
      <c r="E102" s="162"/>
      <c r="F102" s="162"/>
      <c r="G102" s="162"/>
      <c r="H102" s="162"/>
      <c r="I102" s="162"/>
      <c r="J102" s="162"/>
      <c r="K102" s="156"/>
      <c r="L102" s="157"/>
      <c r="M102" s="157"/>
      <c r="N102" s="158"/>
      <c r="O102" s="40"/>
      <c r="P102" s="40"/>
      <c r="Q102" s="22"/>
    </row>
    <row r="103" spans="2:17" ht="18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3"/>
      <c r="Q103" s="22"/>
    </row>
    <row r="104" spans="2:17" ht="18" customHeight="1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8.75" customHeight="1">
      <c r="B105" s="144" t="s">
        <v>11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39"/>
      <c r="P105" s="39"/>
      <c r="Q105" s="22"/>
    </row>
    <row r="106" spans="2:17" ht="18.75" customHeight="1" thickBot="1">
      <c r="B106" s="22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22"/>
    </row>
    <row r="107" spans="2:17" ht="15.75" thickBot="1">
      <c r="B107" s="141" t="s">
        <v>12</v>
      </c>
      <c r="C107" s="142"/>
      <c r="D107" s="143"/>
      <c r="E107" s="141" t="s">
        <v>63</v>
      </c>
      <c r="F107" s="142"/>
      <c r="G107" s="142"/>
      <c r="H107" s="142"/>
      <c r="I107" s="142"/>
      <c r="J107" s="142"/>
      <c r="K107" s="142"/>
      <c r="L107" s="142"/>
      <c r="M107" s="142"/>
      <c r="N107" s="143"/>
      <c r="O107" s="40"/>
      <c r="P107" s="40"/>
      <c r="Q107" s="22"/>
    </row>
    <row r="108" spans="2:17" ht="15.75" thickBot="1">
      <c r="B108" s="141" t="s">
        <v>13</v>
      </c>
      <c r="C108" s="142"/>
      <c r="D108" s="143"/>
      <c r="E108" s="141" t="s">
        <v>28</v>
      </c>
      <c r="F108" s="142"/>
      <c r="G108" s="142"/>
      <c r="H108" s="142"/>
      <c r="I108" s="142"/>
      <c r="J108" s="142"/>
      <c r="K108" s="142"/>
      <c r="L108" s="142"/>
      <c r="M108" s="142"/>
      <c r="N108" s="143"/>
      <c r="O108" s="40"/>
      <c r="P108" s="40"/>
      <c r="Q108" s="22"/>
    </row>
    <row r="109" spans="2:17" ht="15.75" thickBot="1">
      <c r="B109" s="141" t="s">
        <v>14</v>
      </c>
      <c r="C109" s="142"/>
      <c r="D109" s="143"/>
      <c r="E109" s="141" t="s">
        <v>29</v>
      </c>
      <c r="F109" s="142"/>
      <c r="G109" s="142"/>
      <c r="H109" s="142"/>
      <c r="I109" s="142"/>
      <c r="J109" s="142"/>
      <c r="K109" s="142"/>
      <c r="L109" s="142"/>
      <c r="M109" s="142"/>
      <c r="N109" s="143"/>
      <c r="O109" s="40"/>
      <c r="P109" s="40"/>
      <c r="Q109" s="22"/>
    </row>
    <row r="110" spans="2:17" ht="15.75" thickBot="1">
      <c r="B110" s="141" t="s">
        <v>15</v>
      </c>
      <c r="C110" s="142"/>
      <c r="D110" s="143"/>
      <c r="E110" s="172" t="s">
        <v>16</v>
      </c>
      <c r="F110" s="173"/>
      <c r="G110" s="173"/>
      <c r="H110" s="173"/>
      <c r="I110" s="173"/>
      <c r="J110" s="173"/>
      <c r="K110" s="173"/>
      <c r="L110" s="173"/>
      <c r="M110" s="173"/>
      <c r="N110" s="174"/>
      <c r="O110" s="41"/>
      <c r="P110" s="41"/>
      <c r="Q110" s="22"/>
    </row>
    <row r="111" spans="2:17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9.5">
      <c r="B112" s="144" t="s">
        <v>219</v>
      </c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39"/>
      <c r="P112" s="39"/>
      <c r="Q112" s="22"/>
    </row>
    <row r="113" spans="2:17" ht="20.25" thickBot="1">
      <c r="B113" s="22"/>
      <c r="C113" s="22"/>
      <c r="D113" s="22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22"/>
    </row>
    <row r="114" spans="2:17" ht="18.75" thickBot="1">
      <c r="B114" s="163" t="s">
        <v>17</v>
      </c>
      <c r="C114" s="163"/>
      <c r="D114" s="163"/>
      <c r="E114" s="42">
        <f>SUM(N86)</f>
        <v>81796.56568799999</v>
      </c>
      <c r="F114" s="141" t="s">
        <v>18</v>
      </c>
      <c r="G114" s="142"/>
      <c r="H114" s="142"/>
      <c r="I114" s="142"/>
      <c r="J114" s="142"/>
      <c r="K114" s="142"/>
      <c r="L114" s="142"/>
      <c r="M114" s="142"/>
      <c r="N114" s="143"/>
      <c r="O114" s="40"/>
      <c r="P114" s="40"/>
      <c r="Q114" s="22"/>
    </row>
    <row r="115" spans="2:17" ht="15.75" thickBot="1">
      <c r="B115" s="164" t="s">
        <v>19</v>
      </c>
      <c r="C115" s="164"/>
      <c r="D115" s="164"/>
      <c r="E115" s="36">
        <f>SUM(N84)</f>
        <v>55238.4</v>
      </c>
      <c r="F115" s="141" t="s">
        <v>20</v>
      </c>
      <c r="G115" s="142"/>
      <c r="H115" s="142"/>
      <c r="I115" s="142"/>
      <c r="J115" s="142"/>
      <c r="K115" s="142"/>
      <c r="L115" s="142"/>
      <c r="M115" s="142"/>
      <c r="N115" s="143"/>
      <c r="O115" s="40"/>
      <c r="P115" s="40"/>
      <c r="Q115" s="22"/>
    </row>
    <row r="116" spans="2:17" ht="15.75" thickBot="1">
      <c r="B116" s="164" t="s">
        <v>19</v>
      </c>
      <c r="C116" s="164"/>
      <c r="D116" s="164"/>
      <c r="E116" s="36">
        <f>SUM(N83)</f>
        <v>0</v>
      </c>
      <c r="F116" s="141" t="s">
        <v>21</v>
      </c>
      <c r="G116" s="142"/>
      <c r="H116" s="142"/>
      <c r="I116" s="142"/>
      <c r="J116" s="142"/>
      <c r="K116" s="142"/>
      <c r="L116" s="142"/>
      <c r="M116" s="142"/>
      <c r="N116" s="143"/>
      <c r="O116" s="40"/>
      <c r="P116" s="40"/>
      <c r="Q116" s="22"/>
    </row>
    <row r="117" spans="2:17" ht="15.75" thickBot="1">
      <c r="B117" s="164" t="s">
        <v>19</v>
      </c>
      <c r="C117" s="164"/>
      <c r="D117" s="164"/>
      <c r="E117" s="36">
        <f>SUM(N85)</f>
        <v>26558.165687999986</v>
      </c>
      <c r="F117" s="141" t="s">
        <v>32</v>
      </c>
      <c r="G117" s="142"/>
      <c r="H117" s="142"/>
      <c r="I117" s="142"/>
      <c r="J117" s="142"/>
      <c r="K117" s="142"/>
      <c r="L117" s="142"/>
      <c r="M117" s="142"/>
      <c r="N117" s="143"/>
      <c r="O117" s="40"/>
      <c r="P117" s="40"/>
      <c r="Q117" s="22"/>
    </row>
    <row r="118" spans="2:17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5">
      <c r="B119" s="22"/>
      <c r="C119" s="22"/>
      <c r="D119" s="22"/>
      <c r="E119" s="176" t="s">
        <v>220</v>
      </c>
      <c r="F119" s="175"/>
      <c r="G119" s="175"/>
      <c r="H119" s="175"/>
      <c r="I119" s="28" t="s">
        <v>22</v>
      </c>
      <c r="J119" s="29"/>
      <c r="K119" s="43"/>
      <c r="L119" s="177" t="s">
        <v>43</v>
      </c>
      <c r="M119" s="177"/>
      <c r="N119" s="177"/>
      <c r="O119" s="43"/>
      <c r="P119" s="22"/>
      <c r="Q119" s="22"/>
    </row>
    <row r="120" spans="2:17" ht="15">
      <c r="B120" s="22"/>
      <c r="C120" s="22"/>
      <c r="D120" s="22"/>
      <c r="E120" s="175" t="s">
        <v>23</v>
      </c>
      <c r="F120" s="175"/>
      <c r="G120" s="175"/>
      <c r="H120" s="175"/>
      <c r="I120" s="29"/>
      <c r="J120" s="29"/>
      <c r="L120" s="175" t="s">
        <v>24</v>
      </c>
      <c r="M120" s="175"/>
      <c r="N120" s="175"/>
      <c r="O120" s="44"/>
      <c r="P120" s="22"/>
      <c r="Q120" s="22"/>
    </row>
    <row r="121" spans="2:17" ht="12.75">
      <c r="B121" s="22"/>
      <c r="C121" s="22"/>
      <c r="D121" s="22"/>
      <c r="E121" s="22"/>
      <c r="F121" s="23"/>
      <c r="G121" s="23"/>
      <c r="H121" s="23"/>
      <c r="I121" s="23"/>
      <c r="J121" s="23"/>
      <c r="K121" s="23"/>
      <c r="L121" s="23"/>
      <c r="M121" s="23"/>
      <c r="N121" s="22"/>
      <c r="O121" s="24"/>
      <c r="P121" s="23"/>
      <c r="Q121" s="22"/>
    </row>
    <row r="122" spans="2:17" ht="12.75">
      <c r="B122" s="22"/>
      <c r="C122" s="22"/>
      <c r="D122" s="22"/>
      <c r="E122" s="22"/>
      <c r="F122" s="23"/>
      <c r="G122" s="23"/>
      <c r="H122" s="23"/>
      <c r="I122" s="23"/>
      <c r="J122" s="23"/>
      <c r="K122" s="23"/>
      <c r="L122" s="23"/>
      <c r="M122" s="23"/>
      <c r="N122" s="22"/>
      <c r="O122" s="24"/>
      <c r="P122" s="23"/>
      <c r="Q122" s="22"/>
    </row>
    <row r="123" spans="2:17" ht="13.5" thickBot="1">
      <c r="B123" s="22"/>
      <c r="C123" s="22"/>
      <c r="D123" s="22"/>
      <c r="E123" s="22"/>
      <c r="F123" s="23"/>
      <c r="G123" s="23"/>
      <c r="H123" s="23"/>
      <c r="I123" s="23"/>
      <c r="J123" s="23"/>
      <c r="K123" s="23"/>
      <c r="L123" s="23"/>
      <c r="M123" s="23"/>
      <c r="N123" s="22"/>
      <c r="O123" s="24"/>
      <c r="P123" s="23"/>
      <c r="Q123" s="22"/>
    </row>
    <row r="124" spans="2:17" ht="12.75" customHeight="1">
      <c r="B124" s="160" t="s">
        <v>181</v>
      </c>
      <c r="C124" s="160"/>
      <c r="D124" s="160"/>
      <c r="E124" s="160" t="s">
        <v>174</v>
      </c>
      <c r="F124" s="160"/>
      <c r="G124" s="160"/>
      <c r="H124" s="160"/>
      <c r="I124" s="160"/>
      <c r="J124" s="160"/>
      <c r="K124" s="150" t="s">
        <v>178</v>
      </c>
      <c r="L124" s="151"/>
      <c r="M124" s="151"/>
      <c r="N124" s="152"/>
      <c r="O124" s="40"/>
      <c r="P124" s="40"/>
      <c r="Q124" s="22"/>
    </row>
    <row r="125" spans="2:17" ht="12.75" customHeight="1">
      <c r="B125" s="161"/>
      <c r="C125" s="161"/>
      <c r="D125" s="161"/>
      <c r="E125" s="161"/>
      <c r="F125" s="161"/>
      <c r="G125" s="161"/>
      <c r="H125" s="161"/>
      <c r="I125" s="161"/>
      <c r="J125" s="161"/>
      <c r="K125" s="153"/>
      <c r="L125" s="154"/>
      <c r="M125" s="154"/>
      <c r="N125" s="155"/>
      <c r="O125" s="40"/>
      <c r="P125" s="40"/>
      <c r="Q125" s="22"/>
    </row>
    <row r="126" spans="2:17" ht="12.75" customHeight="1" thickBot="1">
      <c r="B126" s="162"/>
      <c r="C126" s="162"/>
      <c r="D126" s="162"/>
      <c r="E126" s="162"/>
      <c r="F126" s="162"/>
      <c r="G126" s="162"/>
      <c r="H126" s="162"/>
      <c r="I126" s="162"/>
      <c r="J126" s="162"/>
      <c r="K126" s="156"/>
      <c r="L126" s="157"/>
      <c r="M126" s="157"/>
      <c r="N126" s="158"/>
      <c r="O126" s="40"/>
      <c r="P126" s="40"/>
      <c r="Q126" s="22"/>
    </row>
    <row r="127" spans="2:17" ht="13.5" thickBo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3"/>
      <c r="Q127" s="22"/>
    </row>
    <row r="128" spans="2:17" s="4" customFormat="1" ht="21" customHeight="1" thickBot="1">
      <c r="B128" s="164" t="s">
        <v>133</v>
      </c>
      <c r="C128" s="164"/>
      <c r="D128" s="164"/>
      <c r="E128" s="141" t="s">
        <v>132</v>
      </c>
      <c r="F128" s="142"/>
      <c r="G128" s="142"/>
      <c r="H128" s="142"/>
      <c r="I128" s="142"/>
      <c r="J128" s="143"/>
      <c r="K128" s="164" t="s">
        <v>168</v>
      </c>
      <c r="L128" s="164"/>
      <c r="M128" s="164"/>
      <c r="N128" s="164"/>
      <c r="O128" s="40"/>
      <c r="P128" s="40"/>
      <c r="Q128" s="30"/>
    </row>
    <row r="129" spans="2:17" s="4" customFormat="1" ht="21" customHeight="1" thickBot="1">
      <c r="B129" s="164" t="s">
        <v>35</v>
      </c>
      <c r="C129" s="164"/>
      <c r="D129" s="164"/>
      <c r="E129" s="141" t="s">
        <v>31</v>
      </c>
      <c r="F129" s="142"/>
      <c r="G129" s="142"/>
      <c r="H129" s="142"/>
      <c r="I129" s="142"/>
      <c r="J129" s="143"/>
      <c r="K129" s="164" t="s">
        <v>40</v>
      </c>
      <c r="L129" s="164"/>
      <c r="M129" s="164"/>
      <c r="N129" s="164"/>
      <c r="O129" s="40"/>
      <c r="P129" s="40"/>
      <c r="Q129" s="30"/>
    </row>
    <row r="130" spans="5:17" ht="15" customHeight="1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/>
    </row>
    <row r="131" spans="5:17" ht="15" customHeight="1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/>
    </row>
    <row r="132" spans="5:17" ht="15" customHeight="1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/>
    </row>
    <row r="133" spans="5:17" ht="15" customHeight="1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/>
    </row>
    <row r="134" spans="5:17" ht="15" customHeight="1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/>
    </row>
    <row r="135" spans="5:17" ht="15" customHeight="1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/>
    </row>
    <row r="136" spans="5:17" ht="15" customHeight="1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/>
    </row>
    <row r="137" spans="6:17" ht="15" customHeight="1" thickBot="1"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2" customHeight="1">
      <c r="B138" s="160" t="s">
        <v>181</v>
      </c>
      <c r="C138" s="160"/>
      <c r="D138" s="160"/>
      <c r="E138" s="160" t="s">
        <v>174</v>
      </c>
      <c r="F138" s="160"/>
      <c r="G138" s="160"/>
      <c r="H138" s="160"/>
      <c r="I138" s="160"/>
      <c r="J138" s="160"/>
      <c r="K138" s="150" t="s">
        <v>178</v>
      </c>
      <c r="L138" s="151"/>
      <c r="M138" s="151"/>
      <c r="N138" s="152"/>
      <c r="O138"/>
      <c r="P138"/>
      <c r="Q138"/>
    </row>
    <row r="139" spans="2:17" ht="12" customHeight="1">
      <c r="B139" s="161"/>
      <c r="C139" s="161"/>
      <c r="D139" s="161"/>
      <c r="E139" s="161"/>
      <c r="F139" s="161"/>
      <c r="G139" s="161"/>
      <c r="H139" s="161"/>
      <c r="I139" s="161"/>
      <c r="J139" s="161"/>
      <c r="K139" s="153"/>
      <c r="L139" s="154"/>
      <c r="M139" s="154"/>
      <c r="N139" s="155"/>
      <c r="O139"/>
      <c r="P139"/>
      <c r="Q139"/>
    </row>
    <row r="140" spans="2:17" ht="12" customHeight="1" thickBot="1">
      <c r="B140" s="162"/>
      <c r="C140" s="162"/>
      <c r="D140" s="162"/>
      <c r="E140" s="162"/>
      <c r="F140" s="162"/>
      <c r="G140" s="162"/>
      <c r="H140" s="162"/>
      <c r="I140" s="162"/>
      <c r="J140" s="162"/>
      <c r="K140" s="156"/>
      <c r="L140" s="157"/>
      <c r="M140" s="157"/>
      <c r="N140" s="158"/>
      <c r="O140"/>
      <c r="P140"/>
      <c r="Q140"/>
    </row>
    <row r="141" spans="2:17" ht="1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/>
      <c r="O141"/>
      <c r="P141"/>
      <c r="Q141"/>
    </row>
    <row r="142" spans="2:17" ht="18" customHeight="1">
      <c r="B142" s="144" t="s">
        <v>11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/>
      <c r="P142"/>
      <c r="Q142"/>
    </row>
    <row r="143" spans="2:17" ht="15" customHeight="1" thickBot="1">
      <c r="B143" s="22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/>
      <c r="O143"/>
      <c r="P143"/>
      <c r="Q143"/>
    </row>
    <row r="144" spans="2:17" ht="15.75" thickBot="1">
      <c r="B144" s="141" t="s">
        <v>12</v>
      </c>
      <c r="C144" s="142"/>
      <c r="D144" s="143"/>
      <c r="E144" s="141" t="s">
        <v>63</v>
      </c>
      <c r="F144" s="142"/>
      <c r="G144" s="142"/>
      <c r="H144" s="142"/>
      <c r="I144" s="142"/>
      <c r="J144" s="142"/>
      <c r="K144" s="142"/>
      <c r="L144" s="142"/>
      <c r="M144" s="142"/>
      <c r="N144" s="143"/>
      <c r="O144"/>
      <c r="P144"/>
      <c r="Q144"/>
    </row>
    <row r="145" spans="2:17" ht="15.75" thickBot="1">
      <c r="B145" s="141" t="s">
        <v>13</v>
      </c>
      <c r="C145" s="142"/>
      <c r="D145" s="143"/>
      <c r="E145" s="141" t="s">
        <v>28</v>
      </c>
      <c r="F145" s="142"/>
      <c r="G145" s="142"/>
      <c r="H145" s="142"/>
      <c r="I145" s="142"/>
      <c r="J145" s="142"/>
      <c r="K145" s="142"/>
      <c r="L145" s="142"/>
      <c r="M145" s="142"/>
      <c r="N145" s="143"/>
      <c r="O145"/>
      <c r="P145"/>
      <c r="Q145"/>
    </row>
    <row r="146" spans="2:17" ht="15.75" thickBot="1">
      <c r="B146" s="141" t="s">
        <v>14</v>
      </c>
      <c r="C146" s="142"/>
      <c r="D146" s="143"/>
      <c r="E146" s="141" t="s">
        <v>29</v>
      </c>
      <c r="F146" s="142"/>
      <c r="G146" s="142"/>
      <c r="H146" s="142"/>
      <c r="I146" s="142"/>
      <c r="J146" s="142"/>
      <c r="K146" s="142"/>
      <c r="L146" s="142"/>
      <c r="M146" s="142"/>
      <c r="N146" s="143"/>
      <c r="O146"/>
      <c r="P146"/>
      <c r="Q146"/>
    </row>
    <row r="147" spans="2:17" ht="15.75" thickBot="1">
      <c r="B147" s="141" t="s">
        <v>15</v>
      </c>
      <c r="C147" s="142"/>
      <c r="D147" s="143"/>
      <c r="E147" s="172" t="s">
        <v>16</v>
      </c>
      <c r="F147" s="173"/>
      <c r="G147" s="173"/>
      <c r="H147" s="173"/>
      <c r="I147" s="173"/>
      <c r="J147" s="173"/>
      <c r="K147" s="173"/>
      <c r="L147" s="173"/>
      <c r="M147" s="173"/>
      <c r="N147" s="174"/>
      <c r="O147"/>
      <c r="P147"/>
      <c r="Q147"/>
    </row>
    <row r="148" spans="2:17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/>
      <c r="O148"/>
      <c r="P148"/>
      <c r="Q148"/>
    </row>
    <row r="149" spans="2:17" ht="19.5">
      <c r="B149" s="144" t="s">
        <v>219</v>
      </c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/>
      <c r="P149"/>
      <c r="Q149"/>
    </row>
    <row r="150" spans="2:17" ht="15" customHeight="1" thickBot="1">
      <c r="B150" s="22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/>
      <c r="O150"/>
      <c r="P150"/>
      <c r="Q150"/>
    </row>
    <row r="151" spans="2:17" ht="15.75" customHeight="1" thickBot="1">
      <c r="B151" s="178" t="s">
        <v>17</v>
      </c>
      <c r="C151" s="179"/>
      <c r="D151" s="180"/>
      <c r="E151" s="133">
        <f>SUM(N83:N84)</f>
        <v>55238.4</v>
      </c>
      <c r="F151" s="141" t="s">
        <v>18</v>
      </c>
      <c r="G151" s="142"/>
      <c r="H151" s="142"/>
      <c r="I151" s="142"/>
      <c r="J151" s="142"/>
      <c r="K151" s="142"/>
      <c r="L151" s="142"/>
      <c r="M151" s="142"/>
      <c r="N151" s="143"/>
      <c r="O151"/>
      <c r="P151"/>
      <c r="Q151"/>
    </row>
    <row r="152" spans="2:17" ht="15.75" thickBot="1">
      <c r="B152" s="141" t="s">
        <v>19</v>
      </c>
      <c r="C152" s="142"/>
      <c r="D152" s="143"/>
      <c r="E152" s="132">
        <f>SUM(N84)</f>
        <v>55238.4</v>
      </c>
      <c r="F152" s="141" t="s">
        <v>20</v>
      </c>
      <c r="G152" s="142"/>
      <c r="H152" s="142"/>
      <c r="I152" s="142"/>
      <c r="J152" s="142"/>
      <c r="K152" s="142"/>
      <c r="L152" s="142"/>
      <c r="M152" s="142"/>
      <c r="N152" s="143"/>
      <c r="O152" s="131"/>
      <c r="P152"/>
      <c r="Q152"/>
    </row>
    <row r="153" spans="2:17" ht="15.75" thickBot="1">
      <c r="B153" s="141" t="s">
        <v>19</v>
      </c>
      <c r="C153" s="142"/>
      <c r="D153" s="143"/>
      <c r="E153" s="132">
        <f>SUM(N83)</f>
        <v>0</v>
      </c>
      <c r="F153" s="141" t="s">
        <v>21</v>
      </c>
      <c r="G153" s="142"/>
      <c r="H153" s="142"/>
      <c r="I153" s="142"/>
      <c r="J153" s="142"/>
      <c r="K153" s="142"/>
      <c r="L153" s="142"/>
      <c r="M153" s="142"/>
      <c r="N153" s="143"/>
      <c r="O153" s="131"/>
      <c r="P153"/>
      <c r="Q153"/>
    </row>
    <row r="154" spans="2:13" ht="15">
      <c r="B154" s="49"/>
      <c r="C154" s="49"/>
      <c r="D154" s="49"/>
      <c r="E154" s="51"/>
      <c r="F154" s="51"/>
      <c r="G154" s="49"/>
      <c r="H154" s="49"/>
      <c r="I154" s="49"/>
      <c r="J154" s="49"/>
      <c r="K154" s="49"/>
      <c r="L154" s="49"/>
      <c r="M154" s="49"/>
    </row>
    <row r="155" spans="2:13" ht="15">
      <c r="B155" s="49"/>
      <c r="C155" s="49"/>
      <c r="D155" s="49"/>
      <c r="E155" s="176" t="s">
        <v>220</v>
      </c>
      <c r="F155" s="175"/>
      <c r="G155" s="175"/>
      <c r="H155" s="28" t="s">
        <v>22</v>
      </c>
      <c r="I155" s="29"/>
      <c r="K155" s="177" t="s">
        <v>45</v>
      </c>
      <c r="L155" s="177"/>
      <c r="M155" s="177"/>
    </row>
    <row r="156" spans="2:13" ht="15">
      <c r="B156" s="49"/>
      <c r="C156" s="49"/>
      <c r="D156" s="49"/>
      <c r="E156" s="175" t="s">
        <v>23</v>
      </c>
      <c r="F156" s="175"/>
      <c r="G156" s="175"/>
      <c r="H156" s="29"/>
      <c r="I156" s="29"/>
      <c r="J156" s="29"/>
      <c r="K156" s="175" t="s">
        <v>24</v>
      </c>
      <c r="L156" s="175"/>
      <c r="M156" s="175"/>
    </row>
    <row r="157" spans="2:13" ht="15">
      <c r="B157" s="49"/>
      <c r="C157" s="49"/>
      <c r="D157" s="49"/>
      <c r="E157" s="51"/>
      <c r="F157" s="51"/>
      <c r="G157" s="49"/>
      <c r="H157" s="49"/>
      <c r="I157" s="49"/>
      <c r="J157" s="49"/>
      <c r="K157" s="49"/>
      <c r="L157" s="49"/>
      <c r="M157" s="49"/>
    </row>
    <row r="158" spans="2:14" ht="19.5">
      <c r="B158" s="144" t="s">
        <v>136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2:14" ht="15" customHeight="1" thickBot="1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2:14" ht="15.75" thickBot="1">
      <c r="B160" s="141" t="s">
        <v>12</v>
      </c>
      <c r="C160" s="142"/>
      <c r="D160" s="143"/>
      <c r="E160" s="141" t="s">
        <v>63</v>
      </c>
      <c r="F160" s="142"/>
      <c r="G160" s="142"/>
      <c r="H160" s="142"/>
      <c r="I160" s="142"/>
      <c r="J160" s="142"/>
      <c r="K160" s="142"/>
      <c r="L160" s="142"/>
      <c r="M160" s="142"/>
      <c r="N160" s="143"/>
    </row>
    <row r="161" spans="2:14" ht="15.75" thickBot="1">
      <c r="B161" s="141" t="s">
        <v>13</v>
      </c>
      <c r="C161" s="142"/>
      <c r="D161" s="143"/>
      <c r="E161" s="141" t="s">
        <v>28</v>
      </c>
      <c r="F161" s="142"/>
      <c r="G161" s="142"/>
      <c r="H161" s="142"/>
      <c r="I161" s="142"/>
      <c r="J161" s="142"/>
      <c r="K161" s="142"/>
      <c r="L161" s="142"/>
      <c r="M161" s="142"/>
      <c r="N161" s="143"/>
    </row>
    <row r="162" spans="2:14" ht="15.75" thickBot="1">
      <c r="B162" s="141" t="s">
        <v>14</v>
      </c>
      <c r="C162" s="142"/>
      <c r="D162" s="143"/>
      <c r="E162" s="141" t="s">
        <v>29</v>
      </c>
      <c r="F162" s="142"/>
      <c r="G162" s="142"/>
      <c r="H162" s="142"/>
      <c r="I162" s="142"/>
      <c r="J162" s="142"/>
      <c r="K162" s="142"/>
      <c r="L162" s="142"/>
      <c r="M162" s="142"/>
      <c r="N162" s="143"/>
    </row>
    <row r="163" spans="2:14" ht="15.75" thickBot="1">
      <c r="B163" s="141" t="s">
        <v>15</v>
      </c>
      <c r="C163" s="142"/>
      <c r="D163" s="143"/>
      <c r="E163" s="172" t="s">
        <v>16</v>
      </c>
      <c r="F163" s="173"/>
      <c r="G163" s="173"/>
      <c r="H163" s="173"/>
      <c r="I163" s="173"/>
      <c r="J163" s="173"/>
      <c r="K163" s="173"/>
      <c r="L163" s="173"/>
      <c r="M163" s="173"/>
      <c r="N163" s="174"/>
    </row>
    <row r="164" spans="2:14" ht="12.75" customHeight="1">
      <c r="B164" s="49"/>
      <c r="C164" s="49"/>
      <c r="D164" s="49"/>
      <c r="E164" s="74"/>
      <c r="F164" s="74"/>
      <c r="G164" s="74"/>
      <c r="H164" s="74"/>
      <c r="I164" s="74"/>
      <c r="J164" s="74"/>
      <c r="K164" s="74"/>
      <c r="L164" s="74"/>
      <c r="M164" s="74"/>
      <c r="N164" s="74"/>
    </row>
    <row r="165" spans="2:14" ht="19.5" customHeight="1">
      <c r="B165" s="144" t="s">
        <v>219</v>
      </c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</row>
    <row r="166" spans="2:14" ht="13.5" customHeight="1" thickBot="1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/>
    </row>
    <row r="167" spans="2:14" ht="15.75" customHeight="1" thickBot="1">
      <c r="B167" s="178" t="s">
        <v>17</v>
      </c>
      <c r="C167" s="179"/>
      <c r="D167" s="180"/>
      <c r="E167" s="133">
        <f>SUM(N85)</f>
        <v>26558.165687999986</v>
      </c>
      <c r="F167" s="141" t="s">
        <v>18</v>
      </c>
      <c r="G167" s="142"/>
      <c r="H167" s="142"/>
      <c r="I167" s="142"/>
      <c r="J167" s="142"/>
      <c r="K167" s="142"/>
      <c r="L167" s="142"/>
      <c r="M167" s="142"/>
      <c r="N167" s="143"/>
    </row>
    <row r="168" spans="2:14" ht="15.75" thickBot="1">
      <c r="B168" s="141" t="s">
        <v>19</v>
      </c>
      <c r="C168" s="142"/>
      <c r="D168" s="143"/>
      <c r="E168" s="132" t="s">
        <v>135</v>
      </c>
      <c r="F168" s="141" t="s">
        <v>32</v>
      </c>
      <c r="G168" s="142"/>
      <c r="H168" s="142"/>
      <c r="I168" s="142"/>
      <c r="J168" s="142"/>
      <c r="K168" s="142"/>
      <c r="L168" s="142"/>
      <c r="M168" s="142"/>
      <c r="N168" s="143"/>
    </row>
    <row r="169" spans="2:14" ht="15">
      <c r="B169" s="49"/>
      <c r="C169" s="49"/>
      <c r="D169" s="49"/>
      <c r="E169" s="51"/>
      <c r="F169" s="51"/>
      <c r="G169" s="49"/>
      <c r="H169" s="49"/>
      <c r="I169" s="49"/>
      <c r="J169" s="49"/>
      <c r="K169" s="49"/>
      <c r="L169" s="49"/>
      <c r="M169" s="49"/>
      <c r="N169" s="49"/>
    </row>
    <row r="170" spans="2:13" ht="15">
      <c r="B170" s="22"/>
      <c r="C170" s="22"/>
      <c r="D170" s="22"/>
      <c r="E170" s="176" t="s">
        <v>220</v>
      </c>
      <c r="F170" s="175"/>
      <c r="G170" s="175"/>
      <c r="H170" s="28" t="s">
        <v>22</v>
      </c>
      <c r="I170" s="29"/>
      <c r="K170" s="177" t="s">
        <v>45</v>
      </c>
      <c r="L170" s="177"/>
      <c r="M170" s="177"/>
    </row>
    <row r="171" spans="2:13" ht="15">
      <c r="B171" s="22"/>
      <c r="C171" s="22"/>
      <c r="D171" s="22"/>
      <c r="E171" s="175" t="s">
        <v>23</v>
      </c>
      <c r="F171" s="175"/>
      <c r="G171" s="175"/>
      <c r="H171" s="29"/>
      <c r="I171" s="29"/>
      <c r="J171" s="29"/>
      <c r="K171" s="175" t="s">
        <v>24</v>
      </c>
      <c r="L171" s="175"/>
      <c r="M171" s="175"/>
    </row>
    <row r="172" ht="13.5" thickBot="1"/>
    <row r="173" spans="2:14" ht="15.75" thickBot="1">
      <c r="B173" s="164" t="s">
        <v>133</v>
      </c>
      <c r="C173" s="164"/>
      <c r="D173" s="164"/>
      <c r="E173" s="141" t="s">
        <v>132</v>
      </c>
      <c r="F173" s="142"/>
      <c r="G173" s="142"/>
      <c r="H173" s="142"/>
      <c r="I173" s="142"/>
      <c r="J173" s="143"/>
      <c r="K173" s="164" t="s">
        <v>168</v>
      </c>
      <c r="L173" s="164"/>
      <c r="M173" s="164"/>
      <c r="N173" s="164"/>
    </row>
    <row r="174" spans="2:14" ht="15.75" thickBot="1">
      <c r="B174" s="164" t="s">
        <v>35</v>
      </c>
      <c r="C174" s="164"/>
      <c r="D174" s="164"/>
      <c r="E174" s="141" t="s">
        <v>31</v>
      </c>
      <c r="F174" s="142"/>
      <c r="G174" s="142"/>
      <c r="H174" s="142"/>
      <c r="I174" s="142"/>
      <c r="J174" s="143"/>
      <c r="K174" s="164" t="s">
        <v>40</v>
      </c>
      <c r="L174" s="164"/>
      <c r="M174" s="164"/>
      <c r="N174" s="164"/>
    </row>
  </sheetData>
  <sheetProtection/>
  <mergeCells count="99">
    <mergeCell ref="E144:N144"/>
    <mergeCell ref="F167:N167"/>
    <mergeCell ref="E145:N145"/>
    <mergeCell ref="B146:D146"/>
    <mergeCell ref="E155:G155"/>
    <mergeCell ref="F151:N151"/>
    <mergeCell ref="B145:D145"/>
    <mergeCell ref="K155:M155"/>
    <mergeCell ref="B149:N149"/>
    <mergeCell ref="E147:N147"/>
    <mergeCell ref="B142:N142"/>
    <mergeCell ref="B153:D153"/>
    <mergeCell ref="E146:N146"/>
    <mergeCell ref="B147:D147"/>
    <mergeCell ref="B144:D144"/>
    <mergeCell ref="B129:D129"/>
    <mergeCell ref="E129:J129"/>
    <mergeCell ref="K129:N129"/>
    <mergeCell ref="B138:D140"/>
    <mergeCell ref="E138:J140"/>
    <mergeCell ref="K138:N140"/>
    <mergeCell ref="B117:D117"/>
    <mergeCell ref="F117:N117"/>
    <mergeCell ref="E119:H119"/>
    <mergeCell ref="L119:N119"/>
    <mergeCell ref="B128:D128"/>
    <mergeCell ref="E128:J128"/>
    <mergeCell ref="K128:N128"/>
    <mergeCell ref="B112:N112"/>
    <mergeCell ref="F114:N114"/>
    <mergeCell ref="B115:D115"/>
    <mergeCell ref="F115:N115"/>
    <mergeCell ref="B116:D116"/>
    <mergeCell ref="F116:N116"/>
    <mergeCell ref="K100:N102"/>
    <mergeCell ref="B105:N105"/>
    <mergeCell ref="B107:D107"/>
    <mergeCell ref="E107:N107"/>
    <mergeCell ref="B110:D110"/>
    <mergeCell ref="E110:N110"/>
    <mergeCell ref="L78:N78"/>
    <mergeCell ref="L79:N79"/>
    <mergeCell ref="G82:K82"/>
    <mergeCell ref="B83:D83"/>
    <mergeCell ref="G83:K83"/>
    <mergeCell ref="B84:D84"/>
    <mergeCell ref="G84:K84"/>
    <mergeCell ref="B78:E79"/>
    <mergeCell ref="G78:K80"/>
    <mergeCell ref="L80:N80"/>
    <mergeCell ref="B86:D86"/>
    <mergeCell ref="B124:D126"/>
    <mergeCell ref="E124:J126"/>
    <mergeCell ref="E120:H120"/>
    <mergeCell ref="L120:N120"/>
    <mergeCell ref="K124:N126"/>
    <mergeCell ref="B114:D114"/>
    <mergeCell ref="G86:K86"/>
    <mergeCell ref="B100:D102"/>
    <mergeCell ref="E100:J102"/>
    <mergeCell ref="G85:K85"/>
    <mergeCell ref="B108:D108"/>
    <mergeCell ref="E108:N108"/>
    <mergeCell ref="B109:D109"/>
    <mergeCell ref="E109:N109"/>
    <mergeCell ref="B2:O2"/>
    <mergeCell ref="B80:D80"/>
    <mergeCell ref="B81:D81"/>
    <mergeCell ref="B82:D82"/>
    <mergeCell ref="B85:D85"/>
    <mergeCell ref="B152:D152"/>
    <mergeCell ref="F152:N152"/>
    <mergeCell ref="F153:N153"/>
    <mergeCell ref="B151:D151"/>
    <mergeCell ref="E156:G156"/>
    <mergeCell ref="K156:M156"/>
    <mergeCell ref="B158:N158"/>
    <mergeCell ref="B160:D160"/>
    <mergeCell ref="E160:N160"/>
    <mergeCell ref="B161:D161"/>
    <mergeCell ref="E161:N161"/>
    <mergeCell ref="B162:D162"/>
    <mergeCell ref="E162:N162"/>
    <mergeCell ref="B163:D163"/>
    <mergeCell ref="E163:N163"/>
    <mergeCell ref="E170:G170"/>
    <mergeCell ref="K170:M170"/>
    <mergeCell ref="F168:N168"/>
    <mergeCell ref="B168:D168"/>
    <mergeCell ref="B174:D174"/>
    <mergeCell ref="E174:J174"/>
    <mergeCell ref="K174:N174"/>
    <mergeCell ref="E171:G171"/>
    <mergeCell ref="K171:M171"/>
    <mergeCell ref="B165:N165"/>
    <mergeCell ref="B167:D167"/>
    <mergeCell ref="B173:D173"/>
    <mergeCell ref="E173:J173"/>
    <mergeCell ref="K173:N173"/>
  </mergeCells>
  <hyperlinks>
    <hyperlink ref="E110" r:id="rId1" display="radojevicboban@gmail.com"/>
    <hyperlink ref="E147" r:id="rId2" display="radojevicboban@gmail.com"/>
    <hyperlink ref="E163" r:id="rId3" display="radojevicboban@gmail.com"/>
  </hyperlinks>
  <printOptions horizontalCentered="1" verticalCentered="1"/>
  <pageMargins left="0" right="0" top="0" bottom="0" header="0" footer="0"/>
  <pageSetup horizontalDpi="600" verticalDpi="600" orientation="landscape" paperSize="9" scale="95" r:id="rId6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67"/>
  <sheetViews>
    <sheetView zoomScale="90" zoomScaleNormal="90" zoomScalePageLayoutView="0" workbookViewId="0" topLeftCell="A57">
      <selection activeCell="T73" sqref="T73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29.57421875" style="0" customWidth="1"/>
    <col min="4" max="4" width="10.8515625" style="0" customWidth="1"/>
    <col min="5" max="5" width="10.57421875" style="0" customWidth="1"/>
    <col min="6" max="6" width="8.8515625" style="1" customWidth="1"/>
    <col min="7" max="7" width="7.7109375" style="1" customWidth="1"/>
    <col min="8" max="8" width="8.57421875" style="1" customWidth="1"/>
    <col min="9" max="11" width="8.7109375" style="1" customWidth="1"/>
    <col min="12" max="12" width="12.7109375" style="1" customWidth="1"/>
    <col min="13" max="13" width="10.140625" style="1" customWidth="1"/>
    <col min="14" max="14" width="10.8515625" style="1" customWidth="1"/>
    <col min="15" max="15" width="10.140625" style="2" customWidth="1"/>
    <col min="16" max="16" width="10.140625" style="1" customWidth="1"/>
    <col min="17" max="17" width="12.7109375" style="1" customWidth="1"/>
  </cols>
  <sheetData>
    <row r="1" ht="12.75"/>
    <row r="2" spans="2:17" ht="21" customHeight="1">
      <c r="B2" s="147" t="s">
        <v>221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26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142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5">
        <v>77.5</v>
      </c>
      <c r="E4" s="6">
        <v>1</v>
      </c>
      <c r="F4" s="7">
        <f>$E$80/SUM($E$4:$E$75)*1</f>
        <v>0</v>
      </c>
      <c r="G4" s="7">
        <f>E81/B75</f>
        <v>0</v>
      </c>
      <c r="H4" s="7">
        <v>180</v>
      </c>
      <c r="I4" s="7">
        <v>200</v>
      </c>
      <c r="J4" s="7">
        <v>320</v>
      </c>
      <c r="K4" s="7">
        <f>SUM(D4*6.9)</f>
        <v>534.75</v>
      </c>
      <c r="L4" s="7">
        <f>SUM(F4:K4)</f>
        <v>1234.75</v>
      </c>
      <c r="M4" s="7">
        <f>SUM(L4*1.096)</f>
        <v>1353.286</v>
      </c>
      <c r="N4" s="8"/>
      <c r="O4" s="8">
        <f>SUM(M4:N4)</f>
        <v>1353.286</v>
      </c>
      <c r="P4" s="8"/>
      <c r="Q4" s="8">
        <f>SUM(P4-O4)</f>
        <v>-1353.286</v>
      </c>
    </row>
    <row r="5" spans="2:17" ht="17.25" customHeight="1">
      <c r="B5" s="18">
        <v>2</v>
      </c>
      <c r="C5" s="70" t="s">
        <v>65</v>
      </c>
      <c r="D5" s="5">
        <v>69.27</v>
      </c>
      <c r="E5" s="6">
        <v>3</v>
      </c>
      <c r="F5" s="7">
        <f>$E$80/SUM($E$4:$E$75)*3</f>
        <v>0</v>
      </c>
      <c r="G5" s="7">
        <f>E81/B75</f>
        <v>0</v>
      </c>
      <c r="H5" s="7">
        <v>180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1177.963</v>
      </c>
      <c r="M5" s="7">
        <f aca="true" t="shared" si="2" ref="M5:M68">SUM(L5*1.096)</f>
        <v>1291.047448</v>
      </c>
      <c r="N5" s="8">
        <v>150</v>
      </c>
      <c r="O5" s="8">
        <f aca="true" t="shared" si="3" ref="O5:O68">SUM(M5:N5)</f>
        <v>1441.047448</v>
      </c>
      <c r="P5" s="8"/>
      <c r="Q5" s="8">
        <f aca="true" t="shared" si="4" ref="Q5:Q68">SUM(P5-O5)</f>
        <v>-1441.047448</v>
      </c>
    </row>
    <row r="6" spans="2:17" ht="17.25" customHeight="1">
      <c r="B6" s="18">
        <v>3</v>
      </c>
      <c r="C6" s="70" t="s">
        <v>131</v>
      </c>
      <c r="D6" s="5">
        <v>50.4</v>
      </c>
      <c r="E6" s="6">
        <v>1</v>
      </c>
      <c r="F6" s="7">
        <f>$E$80/SUM($E$4:$E$75)*1</f>
        <v>0</v>
      </c>
      <c r="G6" s="7">
        <f>E81/B75</f>
        <v>0</v>
      </c>
      <c r="H6" s="7">
        <v>180</v>
      </c>
      <c r="I6" s="7">
        <v>200</v>
      </c>
      <c r="J6" s="7">
        <v>320</v>
      </c>
      <c r="K6" s="7">
        <f t="shared" si="0"/>
        <v>347.76</v>
      </c>
      <c r="L6" s="7">
        <f t="shared" si="1"/>
        <v>1047.76</v>
      </c>
      <c r="M6" s="7">
        <f t="shared" si="2"/>
        <v>1148.3449600000001</v>
      </c>
      <c r="N6" s="8"/>
      <c r="O6" s="8">
        <f t="shared" si="3"/>
        <v>1148.3449600000001</v>
      </c>
      <c r="P6" s="8"/>
      <c r="Q6" s="8">
        <f t="shared" si="4"/>
        <v>-1148.3449600000001</v>
      </c>
    </row>
    <row r="7" spans="2:17" ht="17.25" customHeight="1">
      <c r="B7" s="18">
        <v>4</v>
      </c>
      <c r="C7" s="70" t="s">
        <v>66</v>
      </c>
      <c r="D7" s="5">
        <v>28.17</v>
      </c>
      <c r="E7" s="6">
        <v>2</v>
      </c>
      <c r="F7" s="7">
        <f>$E$80/SUM($E$4:$E$75)*2</f>
        <v>0</v>
      </c>
      <c r="G7" s="7">
        <f>E81/B75</f>
        <v>0</v>
      </c>
      <c r="H7" s="7">
        <v>180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894.373</v>
      </c>
      <c r="M7" s="7">
        <f t="shared" si="2"/>
        <v>980.2328080000001</v>
      </c>
      <c r="N7" s="8"/>
      <c r="O7" s="8">
        <f t="shared" si="3"/>
        <v>980.2328080000001</v>
      </c>
      <c r="P7" s="8"/>
      <c r="Q7" s="8">
        <f t="shared" si="4"/>
        <v>-980.2328080000001</v>
      </c>
    </row>
    <row r="8" spans="2:17" ht="17.25" customHeight="1">
      <c r="B8" s="18">
        <v>5</v>
      </c>
      <c r="C8" s="70" t="s">
        <v>67</v>
      </c>
      <c r="D8" s="5">
        <v>50.96</v>
      </c>
      <c r="E8" s="6">
        <v>2</v>
      </c>
      <c r="F8" s="7">
        <f>$E$80/SUM($E$4:$E$75)*2</f>
        <v>0</v>
      </c>
      <c r="G8" s="7">
        <f>E81/B75</f>
        <v>0</v>
      </c>
      <c r="H8" s="7">
        <v>180</v>
      </c>
      <c r="I8" s="7">
        <v>200</v>
      </c>
      <c r="J8" s="7">
        <v>320</v>
      </c>
      <c r="K8" s="7">
        <f t="shared" si="0"/>
        <v>351.624</v>
      </c>
      <c r="L8" s="7">
        <f t="shared" si="1"/>
        <v>1051.624</v>
      </c>
      <c r="M8" s="7">
        <f t="shared" si="2"/>
        <v>1152.5799040000002</v>
      </c>
      <c r="N8" s="8"/>
      <c r="O8" s="8">
        <f t="shared" si="3"/>
        <v>1152.5799040000002</v>
      </c>
      <c r="P8" s="8"/>
      <c r="Q8" s="8">
        <f t="shared" si="4"/>
        <v>-1152.5799040000002</v>
      </c>
    </row>
    <row r="9" spans="2:17" ht="17.25" customHeight="1">
      <c r="B9" s="18">
        <v>6</v>
      </c>
      <c r="C9" s="70" t="s">
        <v>166</v>
      </c>
      <c r="D9" s="5">
        <v>77.5</v>
      </c>
      <c r="E9" s="6">
        <v>1</v>
      </c>
      <c r="F9" s="7">
        <f>$E$80/SUM($E$4:$E$75)*1</f>
        <v>0</v>
      </c>
      <c r="G9" s="7">
        <f>E81/B75</f>
        <v>0</v>
      </c>
      <c r="H9" s="7">
        <v>180</v>
      </c>
      <c r="I9" s="7">
        <v>200</v>
      </c>
      <c r="J9" s="7">
        <v>320</v>
      </c>
      <c r="K9" s="7">
        <f t="shared" si="0"/>
        <v>534.75</v>
      </c>
      <c r="L9" s="7">
        <f t="shared" si="1"/>
        <v>1234.75</v>
      </c>
      <c r="M9" s="7">
        <f t="shared" si="2"/>
        <v>1353.286</v>
      </c>
      <c r="N9" s="8"/>
      <c r="O9" s="8">
        <f t="shared" si="3"/>
        <v>1353.286</v>
      </c>
      <c r="P9" s="8"/>
      <c r="Q9" s="8">
        <f t="shared" si="4"/>
        <v>-1353.286</v>
      </c>
    </row>
    <row r="10" spans="2:17" ht="17.25" customHeight="1">
      <c r="B10" s="18">
        <v>7</v>
      </c>
      <c r="C10" s="70" t="s">
        <v>68</v>
      </c>
      <c r="D10" s="5">
        <v>69.27</v>
      </c>
      <c r="E10" s="6">
        <v>4</v>
      </c>
      <c r="F10" s="7">
        <f>$E$80/SUM($E$4:$E$75)*4</f>
        <v>0</v>
      </c>
      <c r="G10" s="7">
        <f>E81/B75</f>
        <v>0</v>
      </c>
      <c r="H10" s="7">
        <v>180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1177.963</v>
      </c>
      <c r="M10" s="7">
        <f t="shared" si="2"/>
        <v>1291.047448</v>
      </c>
      <c r="N10" s="8"/>
      <c r="O10" s="8">
        <f t="shared" si="3"/>
        <v>1291.047448</v>
      </c>
      <c r="P10" s="8"/>
      <c r="Q10" s="8">
        <f t="shared" si="4"/>
        <v>-1291.047448</v>
      </c>
    </row>
    <row r="11" spans="2:17" ht="17.25" customHeight="1">
      <c r="B11" s="18">
        <v>8</v>
      </c>
      <c r="C11" s="70" t="s">
        <v>69</v>
      </c>
      <c r="D11" s="5">
        <v>50.4</v>
      </c>
      <c r="E11" s="6">
        <v>1</v>
      </c>
      <c r="F11" s="7">
        <f>$E$80/SUM($E$4:$E$75)*1</f>
        <v>0</v>
      </c>
      <c r="G11" s="7">
        <f>E81/B75</f>
        <v>0</v>
      </c>
      <c r="H11" s="7">
        <v>180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1047.76</v>
      </c>
      <c r="M11" s="7">
        <f t="shared" si="2"/>
        <v>1148.3449600000001</v>
      </c>
      <c r="N11" s="8"/>
      <c r="O11" s="8">
        <f t="shared" si="3"/>
        <v>1148.3449600000001</v>
      </c>
      <c r="P11" s="8"/>
      <c r="Q11" s="8">
        <f t="shared" si="4"/>
        <v>-1148.3449600000001</v>
      </c>
    </row>
    <row r="12" spans="2:17" ht="17.25" customHeight="1">
      <c r="B12" s="18">
        <v>9</v>
      </c>
      <c r="C12" s="70" t="s">
        <v>70</v>
      </c>
      <c r="D12" s="5">
        <v>28.17</v>
      </c>
      <c r="E12" s="6">
        <v>1</v>
      </c>
      <c r="F12" s="7">
        <f>$E$80/SUM($E$4:$E$75)*1</f>
        <v>0</v>
      </c>
      <c r="G12" s="7">
        <f>E81/B75</f>
        <v>0</v>
      </c>
      <c r="H12" s="7">
        <v>180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894.373</v>
      </c>
      <c r="M12" s="7">
        <f t="shared" si="2"/>
        <v>980.2328080000001</v>
      </c>
      <c r="N12" s="8"/>
      <c r="O12" s="8">
        <f t="shared" si="3"/>
        <v>980.2328080000001</v>
      </c>
      <c r="P12" s="8"/>
      <c r="Q12" s="8">
        <f t="shared" si="4"/>
        <v>-980.2328080000001</v>
      </c>
    </row>
    <row r="13" spans="2:17" ht="17.25" customHeight="1">
      <c r="B13" s="18">
        <v>10</v>
      </c>
      <c r="C13" s="70" t="s">
        <v>71</v>
      </c>
      <c r="D13" s="5">
        <v>50.96</v>
      </c>
      <c r="E13" s="6">
        <v>4</v>
      </c>
      <c r="F13" s="7">
        <f>$E$80/SUM($E$4:$E$75)*4</f>
        <v>0</v>
      </c>
      <c r="G13" s="7">
        <f>E81/B75</f>
        <v>0</v>
      </c>
      <c r="H13" s="7">
        <v>180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1051.624</v>
      </c>
      <c r="M13" s="7">
        <f t="shared" si="2"/>
        <v>1152.5799040000002</v>
      </c>
      <c r="N13" s="8"/>
      <c r="O13" s="8">
        <f t="shared" si="3"/>
        <v>1152.5799040000002</v>
      </c>
      <c r="P13" s="8"/>
      <c r="Q13" s="8">
        <f t="shared" si="4"/>
        <v>-1152.5799040000002</v>
      </c>
    </row>
    <row r="14" spans="2:17" ht="17.25" customHeight="1">
      <c r="B14" s="18">
        <v>11</v>
      </c>
      <c r="C14" s="70" t="s">
        <v>72</v>
      </c>
      <c r="D14" s="5">
        <v>77.5</v>
      </c>
      <c r="E14" s="6">
        <v>2</v>
      </c>
      <c r="F14" s="7">
        <f>$E$80/SUM($E$4:$E$75)*2</f>
        <v>0</v>
      </c>
      <c r="G14" s="7">
        <f>E81/B75</f>
        <v>0</v>
      </c>
      <c r="H14" s="7">
        <v>180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1234.75</v>
      </c>
      <c r="M14" s="7">
        <f t="shared" si="2"/>
        <v>1353.286</v>
      </c>
      <c r="N14" s="8">
        <v>150</v>
      </c>
      <c r="O14" s="8">
        <f t="shared" si="3"/>
        <v>1503.286</v>
      </c>
      <c r="P14" s="8"/>
      <c r="Q14" s="8">
        <f t="shared" si="4"/>
        <v>-1503.286</v>
      </c>
    </row>
    <row r="15" spans="2:17" ht="17.25" customHeight="1">
      <c r="B15" s="18">
        <v>12</v>
      </c>
      <c r="C15" s="70" t="s">
        <v>73</v>
      </c>
      <c r="D15" s="5">
        <v>69.27</v>
      </c>
      <c r="E15" s="6">
        <v>2</v>
      </c>
      <c r="F15" s="7">
        <f>$E$80/SUM($E$4:$E$75)*2</f>
        <v>0</v>
      </c>
      <c r="G15" s="7">
        <f>E81/B75</f>
        <v>0</v>
      </c>
      <c r="H15" s="7">
        <v>180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1177.963</v>
      </c>
      <c r="M15" s="7">
        <f t="shared" si="2"/>
        <v>1291.047448</v>
      </c>
      <c r="N15" s="8"/>
      <c r="O15" s="8">
        <f t="shared" si="3"/>
        <v>1291.047448</v>
      </c>
      <c r="P15" s="8"/>
      <c r="Q15" s="8">
        <f t="shared" si="4"/>
        <v>-1291.047448</v>
      </c>
    </row>
    <row r="16" spans="2:17" ht="17.25" customHeight="1">
      <c r="B16" s="18">
        <v>13</v>
      </c>
      <c r="C16" s="70" t="s">
        <v>167</v>
      </c>
      <c r="D16" s="5">
        <v>50.4</v>
      </c>
      <c r="E16" s="6">
        <v>1</v>
      </c>
      <c r="F16" s="7">
        <f>$E$80/SUM($E$4:$E$75)*1</f>
        <v>0</v>
      </c>
      <c r="G16" s="7">
        <f>E81/B75</f>
        <v>0</v>
      </c>
      <c r="H16" s="7">
        <v>180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1047.76</v>
      </c>
      <c r="M16" s="7">
        <f t="shared" si="2"/>
        <v>1148.3449600000001</v>
      </c>
      <c r="N16" s="8"/>
      <c r="O16" s="8">
        <f t="shared" si="3"/>
        <v>1148.3449600000001</v>
      </c>
      <c r="P16" s="8"/>
      <c r="Q16" s="8">
        <f t="shared" si="4"/>
        <v>-1148.3449600000001</v>
      </c>
    </row>
    <row r="17" spans="2:17" ht="17.25" customHeight="1">
      <c r="B17" s="18">
        <v>14</v>
      </c>
      <c r="C17" s="70" t="s">
        <v>74</v>
      </c>
      <c r="D17" s="5">
        <v>28.17</v>
      </c>
      <c r="E17" s="6">
        <v>1</v>
      </c>
      <c r="F17" s="7">
        <f>$E$80/SUM($E$4:$E$75)*1</f>
        <v>0</v>
      </c>
      <c r="G17" s="7">
        <f>E81/B75</f>
        <v>0</v>
      </c>
      <c r="H17" s="7">
        <v>180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894.373</v>
      </c>
      <c r="M17" s="7">
        <f t="shared" si="2"/>
        <v>980.2328080000001</v>
      </c>
      <c r="N17" s="8"/>
      <c r="O17" s="8">
        <f t="shared" si="3"/>
        <v>980.2328080000001</v>
      </c>
      <c r="P17" s="8"/>
      <c r="Q17" s="8">
        <f t="shared" si="4"/>
        <v>-980.2328080000001</v>
      </c>
    </row>
    <row r="18" spans="2:17" ht="17.25" customHeight="1">
      <c r="B18" s="18">
        <v>15</v>
      </c>
      <c r="C18" s="70" t="s">
        <v>75</v>
      </c>
      <c r="D18" s="5">
        <v>50.96</v>
      </c>
      <c r="E18" s="6">
        <v>3</v>
      </c>
      <c r="F18" s="7">
        <f>$E$80/SUM($E$4:$E$75)*3</f>
        <v>0</v>
      </c>
      <c r="G18" s="7">
        <f>E81/B75</f>
        <v>0</v>
      </c>
      <c r="H18" s="7">
        <v>180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1051.624</v>
      </c>
      <c r="M18" s="7">
        <f t="shared" si="2"/>
        <v>1152.5799040000002</v>
      </c>
      <c r="N18" s="8"/>
      <c r="O18" s="8">
        <f t="shared" si="3"/>
        <v>1152.5799040000002</v>
      </c>
      <c r="P18" s="8"/>
      <c r="Q18" s="8">
        <f t="shared" si="4"/>
        <v>-1152.5799040000002</v>
      </c>
    </row>
    <row r="19" spans="2:17" ht="17.25" customHeight="1">
      <c r="B19" s="18">
        <v>16</v>
      </c>
      <c r="C19" s="70" t="s">
        <v>76</v>
      </c>
      <c r="D19" s="5">
        <v>77.5</v>
      </c>
      <c r="E19" s="6">
        <v>3</v>
      </c>
      <c r="F19" s="7">
        <f>$E$80/SUM($E$4:$E$75)*3</f>
        <v>0</v>
      </c>
      <c r="G19" s="7">
        <f>E81/B75</f>
        <v>0</v>
      </c>
      <c r="H19" s="7">
        <v>180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1234.75</v>
      </c>
      <c r="M19" s="7">
        <f t="shared" si="2"/>
        <v>1353.286</v>
      </c>
      <c r="N19" s="8"/>
      <c r="O19" s="8">
        <f t="shared" si="3"/>
        <v>1353.286</v>
      </c>
      <c r="P19" s="8"/>
      <c r="Q19" s="8">
        <f t="shared" si="4"/>
        <v>-1353.286</v>
      </c>
    </row>
    <row r="20" spans="2:17" ht="17.25" customHeight="1">
      <c r="B20" s="18">
        <v>17</v>
      </c>
      <c r="C20" s="70" t="s">
        <v>77</v>
      </c>
      <c r="D20" s="5">
        <v>69.27</v>
      </c>
      <c r="E20" s="6">
        <v>3</v>
      </c>
      <c r="F20" s="7">
        <f>$E$80/SUM($E$4:$E$75)*3</f>
        <v>0</v>
      </c>
      <c r="G20" s="7">
        <f>E81/B75</f>
        <v>0</v>
      </c>
      <c r="H20" s="7">
        <v>180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1177.963</v>
      </c>
      <c r="M20" s="7">
        <f t="shared" si="2"/>
        <v>1291.047448</v>
      </c>
      <c r="N20" s="8">
        <v>150</v>
      </c>
      <c r="O20" s="8">
        <f t="shared" si="3"/>
        <v>1441.047448</v>
      </c>
      <c r="P20" s="8"/>
      <c r="Q20" s="8">
        <f t="shared" si="4"/>
        <v>-1441.047448</v>
      </c>
    </row>
    <row r="21" spans="2:17" ht="17.25" customHeight="1">
      <c r="B21" s="18">
        <v>18</v>
      </c>
      <c r="C21" s="70" t="s">
        <v>78</v>
      </c>
      <c r="D21" s="5">
        <v>50.4</v>
      </c>
      <c r="E21" s="6">
        <v>3</v>
      </c>
      <c r="F21" s="7">
        <f>$E$80/SUM($E$4:$E$75)*3</f>
        <v>0</v>
      </c>
      <c r="G21" s="7">
        <f>E81/B75</f>
        <v>0</v>
      </c>
      <c r="H21" s="7">
        <v>180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1047.76</v>
      </c>
      <c r="M21" s="7">
        <f t="shared" si="2"/>
        <v>1148.3449600000001</v>
      </c>
      <c r="N21" s="8"/>
      <c r="O21" s="8">
        <f t="shared" si="3"/>
        <v>1148.3449600000001</v>
      </c>
      <c r="P21" s="8"/>
      <c r="Q21" s="8">
        <f t="shared" si="4"/>
        <v>-1148.3449600000001</v>
      </c>
    </row>
    <row r="22" spans="2:17" ht="17.25" customHeight="1">
      <c r="B22" s="18">
        <v>19</v>
      </c>
      <c r="C22" s="70" t="s">
        <v>79</v>
      </c>
      <c r="D22" s="5">
        <v>28.17</v>
      </c>
      <c r="E22" s="6">
        <v>1</v>
      </c>
      <c r="F22" s="7">
        <f>$E$80/SUM($E$4:$E$75)*1</f>
        <v>0</v>
      </c>
      <c r="G22" s="7">
        <f>E81/B75</f>
        <v>0</v>
      </c>
      <c r="H22" s="7">
        <v>180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894.373</v>
      </c>
      <c r="M22" s="7">
        <f t="shared" si="2"/>
        <v>980.2328080000001</v>
      </c>
      <c r="N22" s="8"/>
      <c r="O22" s="8">
        <f t="shared" si="3"/>
        <v>980.2328080000001</v>
      </c>
      <c r="P22" s="8"/>
      <c r="Q22" s="8">
        <f t="shared" si="4"/>
        <v>-980.2328080000001</v>
      </c>
    </row>
    <row r="23" spans="2:17" ht="17.25" customHeight="1">
      <c r="B23" s="18">
        <v>20</v>
      </c>
      <c r="C23" s="70" t="s">
        <v>80</v>
      </c>
      <c r="D23" s="5">
        <v>50.96</v>
      </c>
      <c r="E23" s="6">
        <v>1</v>
      </c>
      <c r="F23" s="7">
        <f>$E$80/SUM($E$4:$E$75)*1</f>
        <v>0</v>
      </c>
      <c r="G23" s="7">
        <f>E81/B75</f>
        <v>0</v>
      </c>
      <c r="H23" s="7">
        <v>180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1051.624</v>
      </c>
      <c r="M23" s="7">
        <f t="shared" si="2"/>
        <v>1152.5799040000002</v>
      </c>
      <c r="N23" s="8"/>
      <c r="O23" s="8">
        <f t="shared" si="3"/>
        <v>1152.5799040000002</v>
      </c>
      <c r="P23" s="8"/>
      <c r="Q23" s="8">
        <f t="shared" si="4"/>
        <v>-1152.5799040000002</v>
      </c>
    </row>
    <row r="24" spans="2:17" ht="17.25" customHeight="1">
      <c r="B24" s="18">
        <v>21</v>
      </c>
      <c r="C24" s="70" t="s">
        <v>81</v>
      </c>
      <c r="D24" s="5">
        <v>77.5</v>
      </c>
      <c r="E24" s="6">
        <v>5</v>
      </c>
      <c r="F24" s="7">
        <f>$E$80/SUM($E$4:$E$75)*5</f>
        <v>0</v>
      </c>
      <c r="G24" s="7">
        <f>E81/B75</f>
        <v>0</v>
      </c>
      <c r="H24" s="7">
        <v>180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1234.75</v>
      </c>
      <c r="M24" s="7">
        <f t="shared" si="2"/>
        <v>1353.286</v>
      </c>
      <c r="N24" s="8"/>
      <c r="O24" s="8">
        <f t="shared" si="3"/>
        <v>1353.286</v>
      </c>
      <c r="P24" s="8"/>
      <c r="Q24" s="8">
        <f t="shared" si="4"/>
        <v>-1353.286</v>
      </c>
    </row>
    <row r="25" spans="2:17" ht="17.25" customHeight="1">
      <c r="B25" s="18">
        <v>22</v>
      </c>
      <c r="C25" s="70" t="s">
        <v>82</v>
      </c>
      <c r="D25" s="5">
        <v>69.27</v>
      </c>
      <c r="E25" s="6">
        <v>2</v>
      </c>
      <c r="F25" s="7">
        <f>$E$80/SUM($E$4:$E$75)*2</f>
        <v>0</v>
      </c>
      <c r="G25" s="7">
        <f>E81/B75</f>
        <v>0</v>
      </c>
      <c r="H25" s="7">
        <v>180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1177.963</v>
      </c>
      <c r="M25" s="7">
        <f t="shared" si="2"/>
        <v>1291.047448</v>
      </c>
      <c r="N25" s="8"/>
      <c r="O25" s="8">
        <f t="shared" si="3"/>
        <v>1291.047448</v>
      </c>
      <c r="P25" s="8"/>
      <c r="Q25" s="8">
        <f t="shared" si="4"/>
        <v>-1291.047448</v>
      </c>
    </row>
    <row r="26" spans="2:17" ht="17.25" customHeight="1">
      <c r="B26" s="18">
        <v>23</v>
      </c>
      <c r="C26" s="70" t="s">
        <v>83</v>
      </c>
      <c r="D26" s="5">
        <v>50.4</v>
      </c>
      <c r="E26" s="6">
        <v>2</v>
      </c>
      <c r="F26" s="7">
        <f>$E$80/SUM($E$4:$E$75)*2</f>
        <v>0</v>
      </c>
      <c r="G26" s="7">
        <f>E81/B75</f>
        <v>0</v>
      </c>
      <c r="H26" s="7">
        <v>180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1047.76</v>
      </c>
      <c r="M26" s="7">
        <f t="shared" si="2"/>
        <v>1148.3449600000001</v>
      </c>
      <c r="N26" s="8">
        <v>150</v>
      </c>
      <c r="O26" s="8">
        <f t="shared" si="3"/>
        <v>1298.3449600000001</v>
      </c>
      <c r="P26" s="8"/>
      <c r="Q26" s="8">
        <f t="shared" si="4"/>
        <v>-1298.3449600000001</v>
      </c>
    </row>
    <row r="27" spans="2:17" ht="17.25" customHeight="1">
      <c r="B27" s="18">
        <v>24</v>
      </c>
      <c r="C27" s="70" t="s">
        <v>84</v>
      </c>
      <c r="D27" s="5">
        <v>28.17</v>
      </c>
      <c r="E27" s="6">
        <v>2</v>
      </c>
      <c r="F27" s="7">
        <f>$E$80/SUM($E$4:$E$75)*2</f>
        <v>0</v>
      </c>
      <c r="G27" s="7">
        <f>E81/B75</f>
        <v>0</v>
      </c>
      <c r="H27" s="7">
        <v>180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894.373</v>
      </c>
      <c r="M27" s="7">
        <f t="shared" si="2"/>
        <v>980.2328080000001</v>
      </c>
      <c r="N27" s="8"/>
      <c r="O27" s="8">
        <f t="shared" si="3"/>
        <v>980.2328080000001</v>
      </c>
      <c r="P27" s="8"/>
      <c r="Q27" s="8">
        <f t="shared" si="4"/>
        <v>-980.2328080000001</v>
      </c>
    </row>
    <row r="28" spans="2:17" ht="17.25" customHeight="1">
      <c r="B28" s="18">
        <v>25</v>
      </c>
      <c r="C28" s="70" t="s">
        <v>85</v>
      </c>
      <c r="D28" s="5">
        <v>50.96</v>
      </c>
      <c r="E28" s="6">
        <v>2</v>
      </c>
      <c r="F28" s="7">
        <f>$E$80/SUM($E$4:$E$75)*2</f>
        <v>0</v>
      </c>
      <c r="G28" s="7">
        <f>E81/B75</f>
        <v>0</v>
      </c>
      <c r="H28" s="7">
        <v>180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1051.624</v>
      </c>
      <c r="M28" s="7">
        <f t="shared" si="2"/>
        <v>1152.5799040000002</v>
      </c>
      <c r="N28" s="8"/>
      <c r="O28" s="8">
        <f t="shared" si="3"/>
        <v>1152.5799040000002</v>
      </c>
      <c r="P28" s="8"/>
      <c r="Q28" s="8">
        <f t="shared" si="4"/>
        <v>-1152.5799040000002</v>
      </c>
    </row>
    <row r="29" spans="2:17" ht="17.25" customHeight="1">
      <c r="B29" s="18">
        <v>26</v>
      </c>
      <c r="C29" s="70" t="s">
        <v>183</v>
      </c>
      <c r="D29" s="5">
        <v>77.5</v>
      </c>
      <c r="E29" s="6">
        <v>5</v>
      </c>
      <c r="F29" s="7">
        <f>$E$80/SUM($E$4:$E$75)*5</f>
        <v>0</v>
      </c>
      <c r="G29" s="7">
        <f>E81/B75</f>
        <v>0</v>
      </c>
      <c r="H29" s="7">
        <v>180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1234.75</v>
      </c>
      <c r="M29" s="7">
        <f t="shared" si="2"/>
        <v>1353.286</v>
      </c>
      <c r="N29" s="8"/>
      <c r="O29" s="8">
        <f t="shared" si="3"/>
        <v>1353.286</v>
      </c>
      <c r="P29" s="8"/>
      <c r="Q29" s="8">
        <f t="shared" si="4"/>
        <v>-1353.286</v>
      </c>
    </row>
    <row r="30" spans="2:17" ht="17.25" customHeight="1">
      <c r="B30" s="18">
        <v>27</v>
      </c>
      <c r="C30" s="70" t="s">
        <v>86</v>
      </c>
      <c r="D30" s="5">
        <v>69.27</v>
      </c>
      <c r="E30" s="6">
        <v>3</v>
      </c>
      <c r="F30" s="7">
        <f>$E$80/SUM($E$4:$E$75)*3</f>
        <v>0</v>
      </c>
      <c r="G30" s="7">
        <f>E81/B75</f>
        <v>0</v>
      </c>
      <c r="H30" s="7">
        <v>180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1177.963</v>
      </c>
      <c r="M30" s="7">
        <f t="shared" si="2"/>
        <v>1291.047448</v>
      </c>
      <c r="N30" s="8"/>
      <c r="O30" s="8">
        <f t="shared" si="3"/>
        <v>1291.047448</v>
      </c>
      <c r="P30" s="8"/>
      <c r="Q30" s="8">
        <f t="shared" si="4"/>
        <v>-1291.047448</v>
      </c>
    </row>
    <row r="31" spans="2:17" ht="17.25" customHeight="1">
      <c r="B31" s="18">
        <v>28</v>
      </c>
      <c r="C31" s="70" t="s">
        <v>87</v>
      </c>
      <c r="D31" s="5">
        <v>50.4</v>
      </c>
      <c r="E31" s="6">
        <v>3</v>
      </c>
      <c r="F31" s="7">
        <f>$E$80/SUM($E$4:$E$75)*3</f>
        <v>0</v>
      </c>
      <c r="G31" s="7">
        <f>E81/B75</f>
        <v>0</v>
      </c>
      <c r="H31" s="7">
        <v>180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1047.76</v>
      </c>
      <c r="M31" s="7">
        <f t="shared" si="2"/>
        <v>1148.3449600000001</v>
      </c>
      <c r="N31" s="8">
        <v>150</v>
      </c>
      <c r="O31" s="8">
        <f t="shared" si="3"/>
        <v>1298.3449600000001</v>
      </c>
      <c r="P31" s="8"/>
      <c r="Q31" s="8">
        <f t="shared" si="4"/>
        <v>-1298.3449600000001</v>
      </c>
    </row>
    <row r="32" spans="2:17" ht="17.25" customHeight="1">
      <c r="B32" s="18">
        <v>29</v>
      </c>
      <c r="C32" s="70" t="s">
        <v>88</v>
      </c>
      <c r="D32" s="5">
        <v>28.17</v>
      </c>
      <c r="E32" s="6">
        <v>3</v>
      </c>
      <c r="F32" s="7">
        <f>$E$80/SUM($E$4:$E$75)*3</f>
        <v>0</v>
      </c>
      <c r="G32" s="7">
        <f>E81/B75</f>
        <v>0</v>
      </c>
      <c r="H32" s="7">
        <v>180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894.373</v>
      </c>
      <c r="M32" s="7">
        <f t="shared" si="2"/>
        <v>980.2328080000001</v>
      </c>
      <c r="N32" s="8"/>
      <c r="O32" s="8">
        <f t="shared" si="3"/>
        <v>980.2328080000001</v>
      </c>
      <c r="P32" s="8"/>
      <c r="Q32" s="8">
        <f t="shared" si="4"/>
        <v>-980.2328080000001</v>
      </c>
    </row>
    <row r="33" spans="2:17" ht="17.25" customHeight="1">
      <c r="B33" s="18">
        <v>30</v>
      </c>
      <c r="C33" s="70" t="s">
        <v>89</v>
      </c>
      <c r="D33" s="5">
        <v>50.96</v>
      </c>
      <c r="E33" s="6">
        <v>2</v>
      </c>
      <c r="F33" s="7">
        <f>$E$80/SUM($E$4:$E$75)*2</f>
        <v>0</v>
      </c>
      <c r="G33" s="7">
        <f>E81/B75</f>
        <v>0</v>
      </c>
      <c r="H33" s="7">
        <v>180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1051.624</v>
      </c>
      <c r="M33" s="7">
        <f t="shared" si="2"/>
        <v>1152.5799040000002</v>
      </c>
      <c r="N33" s="8">
        <v>300</v>
      </c>
      <c r="O33" s="8">
        <f t="shared" si="3"/>
        <v>1452.5799040000002</v>
      </c>
      <c r="P33" s="8"/>
      <c r="Q33" s="8">
        <f t="shared" si="4"/>
        <v>-1452.5799040000002</v>
      </c>
    </row>
    <row r="34" spans="2:17" ht="17.25" customHeight="1">
      <c r="B34" s="18">
        <v>31</v>
      </c>
      <c r="C34" s="70" t="s">
        <v>90</v>
      </c>
      <c r="D34" s="5">
        <v>77.5</v>
      </c>
      <c r="E34" s="6">
        <v>2</v>
      </c>
      <c r="F34" s="7">
        <f>$E$80/SUM($E$4:$E$75)*2</f>
        <v>0</v>
      </c>
      <c r="G34" s="7">
        <f>E81/B75</f>
        <v>0</v>
      </c>
      <c r="H34" s="7">
        <v>180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1234.75</v>
      </c>
      <c r="M34" s="7">
        <f t="shared" si="2"/>
        <v>1353.286</v>
      </c>
      <c r="N34" s="8"/>
      <c r="O34" s="8">
        <f t="shared" si="3"/>
        <v>1353.286</v>
      </c>
      <c r="P34" s="8"/>
      <c r="Q34" s="8">
        <f t="shared" si="4"/>
        <v>-1353.286</v>
      </c>
    </row>
    <row r="35" spans="2:17" ht="17.25" customHeight="1">
      <c r="B35" s="18">
        <v>32</v>
      </c>
      <c r="C35" s="70" t="s">
        <v>91</v>
      </c>
      <c r="D35" s="5">
        <v>69.27</v>
      </c>
      <c r="E35" s="6">
        <v>5</v>
      </c>
      <c r="F35" s="7">
        <f>$E$80/SUM($E$4:$E$75)*5</f>
        <v>0</v>
      </c>
      <c r="G35" s="7">
        <f>E81/B75</f>
        <v>0</v>
      </c>
      <c r="H35" s="7">
        <v>180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1177.963</v>
      </c>
      <c r="M35" s="7">
        <f t="shared" si="2"/>
        <v>1291.047448</v>
      </c>
      <c r="N35" s="8"/>
      <c r="O35" s="8">
        <f t="shared" si="3"/>
        <v>1291.047448</v>
      </c>
      <c r="P35" s="8"/>
      <c r="Q35" s="8">
        <f t="shared" si="4"/>
        <v>-1291.047448</v>
      </c>
    </row>
    <row r="36" spans="2:17" ht="17.25" customHeight="1">
      <c r="B36" s="18">
        <v>33</v>
      </c>
      <c r="C36" s="70" t="s">
        <v>92</v>
      </c>
      <c r="D36" s="5">
        <v>50.4</v>
      </c>
      <c r="E36" s="6">
        <v>2</v>
      </c>
      <c r="F36" s="7">
        <f>$E$80/SUM($E$4:$E$75)*2</f>
        <v>0</v>
      </c>
      <c r="G36" s="7">
        <f>E81/B75</f>
        <v>0</v>
      </c>
      <c r="H36" s="7">
        <v>180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1047.76</v>
      </c>
      <c r="M36" s="7">
        <f t="shared" si="2"/>
        <v>1148.3449600000001</v>
      </c>
      <c r="N36" s="8"/>
      <c r="O36" s="8">
        <f t="shared" si="3"/>
        <v>1148.3449600000001</v>
      </c>
      <c r="P36" s="8"/>
      <c r="Q36" s="8">
        <f t="shared" si="4"/>
        <v>-1148.3449600000001</v>
      </c>
    </row>
    <row r="37" spans="2:17" ht="17.25" customHeight="1">
      <c r="B37" s="18">
        <v>34</v>
      </c>
      <c r="C37" s="70" t="s">
        <v>93</v>
      </c>
      <c r="D37" s="5">
        <v>28.17</v>
      </c>
      <c r="E37" s="6">
        <v>4</v>
      </c>
      <c r="F37" s="7">
        <f>$E$80/SUM($E$4:$E$75)*4</f>
        <v>0</v>
      </c>
      <c r="G37" s="7">
        <f>E81/B75</f>
        <v>0</v>
      </c>
      <c r="H37" s="7">
        <v>180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894.373</v>
      </c>
      <c r="M37" s="7">
        <f t="shared" si="2"/>
        <v>980.2328080000001</v>
      </c>
      <c r="N37" s="8">
        <v>150</v>
      </c>
      <c r="O37" s="8">
        <f t="shared" si="3"/>
        <v>1130.2328080000002</v>
      </c>
      <c r="P37" s="8"/>
      <c r="Q37" s="8">
        <f t="shared" si="4"/>
        <v>-1130.2328080000002</v>
      </c>
    </row>
    <row r="38" spans="2:17" ht="17.25" customHeight="1">
      <c r="B38" s="18">
        <v>35</v>
      </c>
      <c r="C38" s="70" t="s">
        <v>94</v>
      </c>
      <c r="D38" s="5">
        <v>50.96</v>
      </c>
      <c r="E38" s="6">
        <v>1</v>
      </c>
      <c r="F38" s="7">
        <f>$E$80/SUM($E$4:$E$75)*1</f>
        <v>0</v>
      </c>
      <c r="G38" s="7">
        <f>E81/B75</f>
        <v>0</v>
      </c>
      <c r="H38" s="7">
        <v>180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1051.624</v>
      </c>
      <c r="M38" s="7">
        <f t="shared" si="2"/>
        <v>1152.5799040000002</v>
      </c>
      <c r="N38" s="8"/>
      <c r="O38" s="8">
        <f t="shared" si="3"/>
        <v>1152.5799040000002</v>
      </c>
      <c r="P38" s="8"/>
      <c r="Q38" s="8">
        <f t="shared" si="4"/>
        <v>-1152.5799040000002</v>
      </c>
    </row>
    <row r="39" spans="2:17" ht="17.25" customHeight="1">
      <c r="B39" s="18">
        <v>36</v>
      </c>
      <c r="C39" s="70" t="s">
        <v>95</v>
      </c>
      <c r="D39" s="5">
        <v>77.5</v>
      </c>
      <c r="E39" s="6">
        <v>2</v>
      </c>
      <c r="F39" s="7">
        <f>$E$80/SUM($E$4:$E$75)*2</f>
        <v>0</v>
      </c>
      <c r="G39" s="7">
        <f>E81/B75</f>
        <v>0</v>
      </c>
      <c r="H39" s="7">
        <v>180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1234.75</v>
      </c>
      <c r="M39" s="7">
        <f t="shared" si="2"/>
        <v>1353.286</v>
      </c>
      <c r="N39" s="8"/>
      <c r="O39" s="8">
        <f t="shared" si="3"/>
        <v>1353.286</v>
      </c>
      <c r="P39" s="8"/>
      <c r="Q39" s="8">
        <f t="shared" si="4"/>
        <v>-1353.286</v>
      </c>
    </row>
    <row r="40" spans="2:17" ht="17.25" customHeight="1">
      <c r="B40" s="18">
        <v>37</v>
      </c>
      <c r="C40" s="70" t="s">
        <v>96</v>
      </c>
      <c r="D40" s="5">
        <v>69.27</v>
      </c>
      <c r="E40" s="6">
        <v>3</v>
      </c>
      <c r="F40" s="7">
        <f>$E$80/SUM($E$4:$E$75)*3</f>
        <v>0</v>
      </c>
      <c r="G40" s="7">
        <f>E81/B75</f>
        <v>0</v>
      </c>
      <c r="H40" s="7">
        <v>180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1177.963</v>
      </c>
      <c r="M40" s="7">
        <f t="shared" si="2"/>
        <v>1291.047448</v>
      </c>
      <c r="N40" s="8"/>
      <c r="O40" s="8">
        <f t="shared" si="3"/>
        <v>1291.047448</v>
      </c>
      <c r="P40" s="8"/>
      <c r="Q40" s="8">
        <f t="shared" si="4"/>
        <v>-1291.047448</v>
      </c>
    </row>
    <row r="41" spans="2:17" ht="17.25" customHeight="1">
      <c r="B41" s="18">
        <v>38</v>
      </c>
      <c r="C41" s="70" t="s">
        <v>97</v>
      </c>
      <c r="D41" s="5">
        <v>50.4</v>
      </c>
      <c r="E41" s="6">
        <v>1</v>
      </c>
      <c r="F41" s="7">
        <f>$E$80/SUM($E$4:$E$75)*1</f>
        <v>0</v>
      </c>
      <c r="G41" s="7">
        <f>E81/B75</f>
        <v>0</v>
      </c>
      <c r="H41" s="7">
        <v>180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1047.76</v>
      </c>
      <c r="M41" s="7">
        <f t="shared" si="2"/>
        <v>1148.3449600000001</v>
      </c>
      <c r="N41" s="8"/>
      <c r="O41" s="8">
        <f t="shared" si="3"/>
        <v>1148.3449600000001</v>
      </c>
      <c r="P41" s="8"/>
      <c r="Q41" s="8">
        <f t="shared" si="4"/>
        <v>-1148.3449600000001</v>
      </c>
    </row>
    <row r="42" spans="2:17" ht="17.25" customHeight="1">
      <c r="B42" s="18">
        <v>39</v>
      </c>
      <c r="C42" s="70" t="s">
        <v>98</v>
      </c>
      <c r="D42" s="5">
        <v>28</v>
      </c>
      <c r="E42" s="6">
        <v>1</v>
      </c>
      <c r="F42" s="7">
        <f>$E$80/SUM($E$4:$E$75)*1</f>
        <v>0</v>
      </c>
      <c r="G42" s="7">
        <f>E81/B75</f>
        <v>0</v>
      </c>
      <c r="H42" s="7">
        <v>180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893.2</v>
      </c>
      <c r="M42" s="7">
        <f t="shared" si="2"/>
        <v>978.9472000000002</v>
      </c>
      <c r="N42" s="8"/>
      <c r="O42" s="8">
        <f t="shared" si="3"/>
        <v>978.9472000000002</v>
      </c>
      <c r="P42" s="8"/>
      <c r="Q42" s="8">
        <f t="shared" si="4"/>
        <v>-978.9472000000002</v>
      </c>
    </row>
    <row r="43" spans="2:17" ht="17.25" customHeight="1">
      <c r="B43" s="18">
        <v>40</v>
      </c>
      <c r="C43" s="71" t="s">
        <v>99</v>
      </c>
      <c r="D43" s="5">
        <v>50.96</v>
      </c>
      <c r="E43" s="6">
        <v>1</v>
      </c>
      <c r="F43" s="7">
        <f>$E$80/SUM($E$4:$E$75)*1</f>
        <v>0</v>
      </c>
      <c r="G43" s="7">
        <f>E81/B75</f>
        <v>0</v>
      </c>
      <c r="H43" s="7">
        <v>180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1051.624</v>
      </c>
      <c r="M43" s="7">
        <f t="shared" si="2"/>
        <v>1152.5799040000002</v>
      </c>
      <c r="N43" s="8"/>
      <c r="O43" s="8">
        <f t="shared" si="3"/>
        <v>1152.5799040000002</v>
      </c>
      <c r="P43" s="8"/>
      <c r="Q43" s="8">
        <f t="shared" si="4"/>
        <v>-1152.5799040000002</v>
      </c>
    </row>
    <row r="44" spans="2:17" ht="17.25" customHeight="1">
      <c r="B44" s="18">
        <v>41</v>
      </c>
      <c r="C44" s="70" t="s">
        <v>100</v>
      </c>
      <c r="D44" s="5">
        <v>77</v>
      </c>
      <c r="E44" s="6">
        <v>3</v>
      </c>
      <c r="F44" s="7">
        <f>$E$80/SUM($E$4:$E$75)*3</f>
        <v>0</v>
      </c>
      <c r="G44" s="7">
        <f>E81/B75</f>
        <v>0</v>
      </c>
      <c r="H44" s="7">
        <v>180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1231.3000000000002</v>
      </c>
      <c r="M44" s="7">
        <f t="shared" si="2"/>
        <v>1349.5048000000004</v>
      </c>
      <c r="N44" s="8"/>
      <c r="O44" s="8">
        <f t="shared" si="3"/>
        <v>1349.5048000000004</v>
      </c>
      <c r="P44" s="8"/>
      <c r="Q44" s="8">
        <f t="shared" si="4"/>
        <v>-1349.5048000000004</v>
      </c>
    </row>
    <row r="45" spans="2:17" ht="17.25" customHeight="1">
      <c r="B45" s="18">
        <v>42</v>
      </c>
      <c r="C45" s="70" t="s">
        <v>101</v>
      </c>
      <c r="D45" s="5">
        <v>69.27</v>
      </c>
      <c r="E45" s="6">
        <v>3</v>
      </c>
      <c r="F45" s="7">
        <f>$E$80/SUM($E$4:$E$75)*3</f>
        <v>0</v>
      </c>
      <c r="G45" s="7">
        <f>E81/B75</f>
        <v>0</v>
      </c>
      <c r="H45" s="7">
        <v>180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1177.963</v>
      </c>
      <c r="M45" s="7">
        <f t="shared" si="2"/>
        <v>1291.047448</v>
      </c>
      <c r="N45" s="8"/>
      <c r="O45" s="8">
        <f t="shared" si="3"/>
        <v>1291.047448</v>
      </c>
      <c r="P45" s="8"/>
      <c r="Q45" s="8">
        <f t="shared" si="4"/>
        <v>-1291.047448</v>
      </c>
    </row>
    <row r="46" spans="2:17" ht="17.25" customHeight="1">
      <c r="B46" s="18">
        <v>43</v>
      </c>
      <c r="C46" s="70" t="s">
        <v>102</v>
      </c>
      <c r="D46" s="5">
        <v>50.4</v>
      </c>
      <c r="E46" s="6">
        <v>4</v>
      </c>
      <c r="F46" s="7">
        <f>$E$80/SUM($E$4:$E$75)*4</f>
        <v>0</v>
      </c>
      <c r="G46" s="7">
        <f>E81/B75</f>
        <v>0</v>
      </c>
      <c r="H46" s="7">
        <v>180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1047.76</v>
      </c>
      <c r="M46" s="7">
        <f t="shared" si="2"/>
        <v>1148.3449600000001</v>
      </c>
      <c r="N46" s="8">
        <v>150</v>
      </c>
      <c r="O46" s="8">
        <f t="shared" si="3"/>
        <v>1298.3449600000001</v>
      </c>
      <c r="P46" s="8"/>
      <c r="Q46" s="8">
        <f t="shared" si="4"/>
        <v>-1298.3449600000001</v>
      </c>
    </row>
    <row r="47" spans="2:17" ht="17.25" customHeight="1">
      <c r="B47" s="18">
        <v>44</v>
      </c>
      <c r="C47" s="70" t="s">
        <v>103</v>
      </c>
      <c r="D47" s="5">
        <v>28.17</v>
      </c>
      <c r="E47" s="6">
        <v>1</v>
      </c>
      <c r="F47" s="7">
        <f>$E$80/SUM($E$4:$E$75)*1</f>
        <v>0</v>
      </c>
      <c r="G47" s="7">
        <f>E81/B75</f>
        <v>0</v>
      </c>
      <c r="H47" s="7">
        <v>180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894.373</v>
      </c>
      <c r="M47" s="7">
        <f t="shared" si="2"/>
        <v>980.2328080000001</v>
      </c>
      <c r="N47" s="8"/>
      <c r="O47" s="8">
        <f t="shared" si="3"/>
        <v>980.2328080000001</v>
      </c>
      <c r="P47" s="8"/>
      <c r="Q47" s="8">
        <f t="shared" si="4"/>
        <v>-980.2328080000001</v>
      </c>
    </row>
    <row r="48" spans="2:17" ht="17.25" customHeight="1">
      <c r="B48" s="18">
        <v>45</v>
      </c>
      <c r="C48" s="70" t="s">
        <v>104</v>
      </c>
      <c r="D48" s="5">
        <v>50.96</v>
      </c>
      <c r="E48" s="6">
        <v>3</v>
      </c>
      <c r="F48" s="7">
        <f>$E$80/SUM($E$4:$E$75)*3</f>
        <v>0</v>
      </c>
      <c r="G48" s="7">
        <f>E81/B75</f>
        <v>0</v>
      </c>
      <c r="H48" s="7">
        <v>180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1051.624</v>
      </c>
      <c r="M48" s="7">
        <f t="shared" si="2"/>
        <v>1152.5799040000002</v>
      </c>
      <c r="N48" s="8"/>
      <c r="O48" s="8">
        <f t="shared" si="3"/>
        <v>1152.5799040000002</v>
      </c>
      <c r="P48" s="8"/>
      <c r="Q48" s="8">
        <f t="shared" si="4"/>
        <v>-1152.5799040000002</v>
      </c>
    </row>
    <row r="49" spans="2:17" ht="17.25" customHeight="1">
      <c r="B49" s="18">
        <v>46</v>
      </c>
      <c r="C49" s="70" t="s">
        <v>105</v>
      </c>
      <c r="D49" s="5">
        <v>77.5</v>
      </c>
      <c r="E49" s="6">
        <v>2</v>
      </c>
      <c r="F49" s="7">
        <f>$E$80/SUM($E$4:$E$75)*2</f>
        <v>0</v>
      </c>
      <c r="G49" s="7">
        <f>E81/B75</f>
        <v>0</v>
      </c>
      <c r="H49" s="7">
        <v>180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1234.75</v>
      </c>
      <c r="M49" s="7">
        <f t="shared" si="2"/>
        <v>1353.286</v>
      </c>
      <c r="N49" s="8"/>
      <c r="O49" s="8">
        <f t="shared" si="3"/>
        <v>1353.286</v>
      </c>
      <c r="P49" s="8"/>
      <c r="Q49" s="8">
        <f t="shared" si="4"/>
        <v>-1353.286</v>
      </c>
    </row>
    <row r="50" spans="2:17" ht="17.25" customHeight="1">
      <c r="B50" s="18">
        <v>47</v>
      </c>
      <c r="C50" s="70" t="s">
        <v>106</v>
      </c>
      <c r="D50" s="5">
        <v>69</v>
      </c>
      <c r="E50" s="6">
        <v>1</v>
      </c>
      <c r="F50" s="7">
        <f>$E$80/SUM($E$4:$E$75)*1</f>
        <v>0</v>
      </c>
      <c r="G50" s="7">
        <f>E81/B75</f>
        <v>0</v>
      </c>
      <c r="H50" s="7">
        <v>180</v>
      </c>
      <c r="I50" s="7">
        <v>200</v>
      </c>
      <c r="J50" s="7">
        <v>320</v>
      </c>
      <c r="K50" s="7">
        <f t="shared" si="0"/>
        <v>476.1</v>
      </c>
      <c r="L50" s="7">
        <f t="shared" si="1"/>
        <v>1176.1</v>
      </c>
      <c r="M50" s="7">
        <f t="shared" si="2"/>
        <v>1289.0056</v>
      </c>
      <c r="N50" s="8"/>
      <c r="O50" s="8">
        <f t="shared" si="3"/>
        <v>1289.0056</v>
      </c>
      <c r="P50" s="8"/>
      <c r="Q50" s="8">
        <f t="shared" si="4"/>
        <v>-1289.0056</v>
      </c>
    </row>
    <row r="51" spans="2:17" ht="17.25" customHeight="1">
      <c r="B51" s="18">
        <v>48</v>
      </c>
      <c r="C51" s="70" t="s">
        <v>107</v>
      </c>
      <c r="D51" s="5">
        <v>50.4</v>
      </c>
      <c r="E51" s="6">
        <v>2</v>
      </c>
      <c r="F51" s="7">
        <f>$E$80/SUM($E$4:$E$75)*2</f>
        <v>0</v>
      </c>
      <c r="G51" s="7">
        <f>E81/B75</f>
        <v>0</v>
      </c>
      <c r="H51" s="7">
        <v>180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1047.76</v>
      </c>
      <c r="M51" s="7">
        <f t="shared" si="2"/>
        <v>1148.3449600000001</v>
      </c>
      <c r="N51" s="8"/>
      <c r="O51" s="8">
        <f t="shared" si="3"/>
        <v>1148.3449600000001</v>
      </c>
      <c r="P51" s="8"/>
      <c r="Q51" s="8">
        <f t="shared" si="4"/>
        <v>-1148.3449600000001</v>
      </c>
    </row>
    <row r="52" spans="2:17" ht="17.25" customHeight="1">
      <c r="B52" s="18">
        <v>49</v>
      </c>
      <c r="C52" s="70" t="s">
        <v>108</v>
      </c>
      <c r="D52" s="5">
        <v>28.17</v>
      </c>
      <c r="E52" s="6">
        <v>1</v>
      </c>
      <c r="F52" s="7">
        <f>$E$80/SUM($E$4:$E$75)*1</f>
        <v>0</v>
      </c>
      <c r="G52" s="7">
        <f>E81/B75</f>
        <v>0</v>
      </c>
      <c r="H52" s="7">
        <v>180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894.373</v>
      </c>
      <c r="M52" s="7">
        <f t="shared" si="2"/>
        <v>980.2328080000001</v>
      </c>
      <c r="N52" s="8"/>
      <c r="O52" s="8">
        <f t="shared" si="3"/>
        <v>980.2328080000001</v>
      </c>
      <c r="P52" s="8"/>
      <c r="Q52" s="8">
        <f t="shared" si="4"/>
        <v>-980.2328080000001</v>
      </c>
    </row>
    <row r="53" spans="2:17" ht="17.25" customHeight="1">
      <c r="B53" s="18">
        <v>50</v>
      </c>
      <c r="C53" s="70" t="s">
        <v>109</v>
      </c>
      <c r="D53" s="5">
        <v>50.96</v>
      </c>
      <c r="E53" s="6">
        <v>2</v>
      </c>
      <c r="F53" s="7">
        <f>$E$80/SUM($E$4:$E$75)*2</f>
        <v>0</v>
      </c>
      <c r="G53" s="7">
        <f>E81/B75</f>
        <v>0</v>
      </c>
      <c r="H53" s="7">
        <v>180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1051.624</v>
      </c>
      <c r="M53" s="7">
        <f t="shared" si="2"/>
        <v>1152.5799040000002</v>
      </c>
      <c r="N53" s="8"/>
      <c r="O53" s="8">
        <f t="shared" si="3"/>
        <v>1152.5799040000002</v>
      </c>
      <c r="P53" s="8"/>
      <c r="Q53" s="8">
        <f t="shared" si="4"/>
        <v>-1152.5799040000002</v>
      </c>
    </row>
    <row r="54" spans="2:17" ht="17.25" customHeight="1">
      <c r="B54" s="18">
        <v>51</v>
      </c>
      <c r="C54" s="70" t="s">
        <v>110</v>
      </c>
      <c r="D54" s="5">
        <v>63.4</v>
      </c>
      <c r="E54" s="6">
        <v>1</v>
      </c>
      <c r="F54" s="7">
        <f>$E$80/SUM($E$4:$E$75)*1</f>
        <v>0</v>
      </c>
      <c r="G54" s="7">
        <f>E81/B75</f>
        <v>0</v>
      </c>
      <c r="H54" s="7">
        <v>180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1137.46</v>
      </c>
      <c r="M54" s="7">
        <f t="shared" si="2"/>
        <v>1246.6561600000002</v>
      </c>
      <c r="N54" s="8">
        <v>150</v>
      </c>
      <c r="O54" s="8">
        <f t="shared" si="3"/>
        <v>1396.6561600000002</v>
      </c>
      <c r="P54" s="8"/>
      <c r="Q54" s="8">
        <f t="shared" si="4"/>
        <v>-1396.6561600000002</v>
      </c>
    </row>
    <row r="55" spans="2:17" ht="17.25" customHeight="1">
      <c r="B55" s="18">
        <v>52</v>
      </c>
      <c r="C55" s="70" t="s">
        <v>111</v>
      </c>
      <c r="D55" s="5">
        <v>63.4</v>
      </c>
      <c r="E55" s="6">
        <v>3</v>
      </c>
      <c r="F55" s="7">
        <f>$E$80/SUM($E$4:$E$75)*3</f>
        <v>0</v>
      </c>
      <c r="G55" s="7">
        <f>E81/B75</f>
        <v>0</v>
      </c>
      <c r="H55" s="7">
        <v>180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1137.46</v>
      </c>
      <c r="M55" s="7">
        <f t="shared" si="2"/>
        <v>1246.6561600000002</v>
      </c>
      <c r="N55" s="8"/>
      <c r="O55" s="8">
        <f t="shared" si="3"/>
        <v>1246.6561600000002</v>
      </c>
      <c r="P55" s="8"/>
      <c r="Q55" s="8">
        <f t="shared" si="4"/>
        <v>-1246.6561600000002</v>
      </c>
    </row>
    <row r="56" spans="2:17" ht="17.25" customHeight="1">
      <c r="B56" s="18">
        <v>53</v>
      </c>
      <c r="C56" s="70" t="s">
        <v>112</v>
      </c>
      <c r="D56" s="5">
        <v>24.96</v>
      </c>
      <c r="E56" s="6">
        <v>2</v>
      </c>
      <c r="F56" s="7">
        <f>$E$80/SUM($E$4:$E$75)*2</f>
        <v>0</v>
      </c>
      <c r="G56" s="7">
        <f>E81/B75</f>
        <v>0</v>
      </c>
      <c r="H56" s="7">
        <v>180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872.224</v>
      </c>
      <c r="M56" s="7">
        <f t="shared" si="2"/>
        <v>955.9575040000001</v>
      </c>
      <c r="N56" s="8"/>
      <c r="O56" s="8">
        <f t="shared" si="3"/>
        <v>955.9575040000001</v>
      </c>
      <c r="P56" s="8"/>
      <c r="Q56" s="8">
        <f t="shared" si="4"/>
        <v>-955.9575040000001</v>
      </c>
    </row>
    <row r="57" spans="2:17" ht="17.25" customHeight="1">
      <c r="B57" s="18">
        <v>54</v>
      </c>
      <c r="C57" s="70" t="s">
        <v>113</v>
      </c>
      <c r="D57" s="5">
        <v>39.98</v>
      </c>
      <c r="E57" s="6">
        <v>1</v>
      </c>
      <c r="F57" s="7">
        <f>$E$80/SUM($E$4:$E$75)*1</f>
        <v>0</v>
      </c>
      <c r="G57" s="7">
        <f>E81/B75</f>
        <v>0</v>
      </c>
      <c r="H57" s="7">
        <v>180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975.862</v>
      </c>
      <c r="M57" s="7">
        <f t="shared" si="2"/>
        <v>1069.544752</v>
      </c>
      <c r="N57" s="8"/>
      <c r="O57" s="8">
        <f t="shared" si="3"/>
        <v>1069.544752</v>
      </c>
      <c r="P57" s="8"/>
      <c r="Q57" s="8">
        <f t="shared" si="4"/>
        <v>-1069.544752</v>
      </c>
    </row>
    <row r="58" spans="2:17" ht="17.25" customHeight="1">
      <c r="B58" s="18">
        <v>55</v>
      </c>
      <c r="C58" s="70" t="s">
        <v>114</v>
      </c>
      <c r="D58" s="5">
        <v>37.27</v>
      </c>
      <c r="E58" s="6">
        <v>1</v>
      </c>
      <c r="F58" s="7">
        <f>$E$80/SUM($E$4:$E$75)*1</f>
        <v>0</v>
      </c>
      <c r="G58" s="7">
        <f>E81/B75</f>
        <v>0</v>
      </c>
      <c r="H58" s="7">
        <v>180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957.163</v>
      </c>
      <c r="M58" s="7">
        <f t="shared" si="2"/>
        <v>1049.0506480000001</v>
      </c>
      <c r="N58" s="8"/>
      <c r="O58" s="8">
        <f t="shared" si="3"/>
        <v>1049.0506480000001</v>
      </c>
      <c r="P58" s="8"/>
      <c r="Q58" s="8">
        <f t="shared" si="4"/>
        <v>-1049.0506480000001</v>
      </c>
    </row>
    <row r="59" spans="2:17" ht="17.25" customHeight="1">
      <c r="B59" s="18">
        <v>56</v>
      </c>
      <c r="C59" s="70" t="s">
        <v>115</v>
      </c>
      <c r="D59" s="5">
        <v>25.01</v>
      </c>
      <c r="E59" s="6">
        <v>2</v>
      </c>
      <c r="F59" s="7">
        <f>$E$80/SUM($E$4:$E$75)*2</f>
        <v>0</v>
      </c>
      <c r="G59" s="7">
        <f>E81/B75</f>
        <v>0</v>
      </c>
      <c r="H59" s="7">
        <v>180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872.569</v>
      </c>
      <c r="M59" s="7">
        <f t="shared" si="2"/>
        <v>956.335624</v>
      </c>
      <c r="N59" s="8"/>
      <c r="O59" s="8">
        <f t="shared" si="3"/>
        <v>956.335624</v>
      </c>
      <c r="P59" s="8"/>
      <c r="Q59" s="8">
        <f t="shared" si="4"/>
        <v>-956.335624</v>
      </c>
    </row>
    <row r="60" spans="2:17" ht="17.25" customHeight="1">
      <c r="B60" s="18">
        <v>57</v>
      </c>
      <c r="C60" s="70" t="s">
        <v>116</v>
      </c>
      <c r="D60" s="5">
        <v>32</v>
      </c>
      <c r="E60" s="6">
        <v>1</v>
      </c>
      <c r="F60" s="7">
        <f>$E$80/SUM($E$4:$E$75)*1</f>
        <v>0</v>
      </c>
      <c r="G60" s="7">
        <f>E81/B75</f>
        <v>0</v>
      </c>
      <c r="H60" s="7">
        <v>180</v>
      </c>
      <c r="I60" s="7">
        <v>200</v>
      </c>
      <c r="J60" s="7">
        <v>320</v>
      </c>
      <c r="K60" s="7">
        <f t="shared" si="0"/>
        <v>220.8</v>
      </c>
      <c r="L60" s="7">
        <f t="shared" si="1"/>
        <v>920.8</v>
      </c>
      <c r="M60" s="7">
        <f t="shared" si="2"/>
        <v>1009.1968</v>
      </c>
      <c r="N60" s="8"/>
      <c r="O60" s="8">
        <f t="shared" si="3"/>
        <v>1009.1968</v>
      </c>
      <c r="P60" s="8"/>
      <c r="Q60" s="8">
        <f t="shared" si="4"/>
        <v>-1009.1968</v>
      </c>
    </row>
    <row r="61" spans="2:17" ht="17.25" customHeight="1">
      <c r="B61" s="18">
        <v>58</v>
      </c>
      <c r="C61" s="70" t="s">
        <v>117</v>
      </c>
      <c r="D61" s="5">
        <v>33.04</v>
      </c>
      <c r="E61" s="6">
        <v>2</v>
      </c>
      <c r="F61" s="7">
        <f>$E$80/SUM($E$4:$E$75)*2</f>
        <v>0</v>
      </c>
      <c r="G61" s="7">
        <f>E81/B75</f>
        <v>0</v>
      </c>
      <c r="H61" s="7">
        <v>180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927.976</v>
      </c>
      <c r="M61" s="7">
        <f t="shared" si="2"/>
        <v>1017.0616960000001</v>
      </c>
      <c r="N61" s="8"/>
      <c r="O61" s="8">
        <f t="shared" si="3"/>
        <v>1017.0616960000001</v>
      </c>
      <c r="P61" s="8"/>
      <c r="Q61" s="8">
        <f t="shared" si="4"/>
        <v>-1017.0616960000001</v>
      </c>
    </row>
    <row r="62" spans="2:17" ht="17.25" customHeight="1">
      <c r="B62" s="18">
        <v>59</v>
      </c>
      <c r="C62" s="70" t="s">
        <v>118</v>
      </c>
      <c r="D62" s="5">
        <v>21.4</v>
      </c>
      <c r="E62" s="6">
        <v>1</v>
      </c>
      <c r="F62" s="7">
        <f>$E$80/SUM($E$4:$E$75)*1</f>
        <v>0</v>
      </c>
      <c r="G62" s="7">
        <f>E81/B75</f>
        <v>0</v>
      </c>
      <c r="H62" s="7">
        <v>180</v>
      </c>
      <c r="I62" s="7">
        <v>200</v>
      </c>
      <c r="J62" s="7">
        <v>320</v>
      </c>
      <c r="K62" s="7">
        <f t="shared" si="0"/>
        <v>147.66</v>
      </c>
      <c r="L62" s="7">
        <f t="shared" si="1"/>
        <v>847.66</v>
      </c>
      <c r="M62" s="7">
        <f t="shared" si="2"/>
        <v>929.0353600000001</v>
      </c>
      <c r="N62" s="8"/>
      <c r="O62" s="8">
        <f t="shared" si="3"/>
        <v>929.0353600000001</v>
      </c>
      <c r="P62" s="8"/>
      <c r="Q62" s="8">
        <f t="shared" si="4"/>
        <v>-929.0353600000001</v>
      </c>
    </row>
    <row r="63" spans="2:17" ht="17.25" customHeight="1">
      <c r="B63" s="18">
        <v>60</v>
      </c>
      <c r="C63" s="70" t="s">
        <v>119</v>
      </c>
      <c r="D63" s="5">
        <v>29.4</v>
      </c>
      <c r="E63" s="6">
        <v>1</v>
      </c>
      <c r="F63" s="7">
        <f>$E$80/SUM($E$4:$E$75)*1</f>
        <v>0</v>
      </c>
      <c r="G63" s="7">
        <f>E81/B75</f>
        <v>0</v>
      </c>
      <c r="H63" s="7">
        <v>180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902.86</v>
      </c>
      <c r="M63" s="7">
        <f t="shared" si="2"/>
        <v>989.53456</v>
      </c>
      <c r="N63" s="8"/>
      <c r="O63" s="8">
        <f t="shared" si="3"/>
        <v>989.53456</v>
      </c>
      <c r="P63" s="8"/>
      <c r="Q63" s="8">
        <f t="shared" si="4"/>
        <v>-989.53456</v>
      </c>
    </row>
    <row r="64" spans="2:17" ht="17.25" customHeight="1">
      <c r="B64" s="18">
        <v>61</v>
      </c>
      <c r="C64" s="70" t="s">
        <v>120</v>
      </c>
      <c r="D64" s="5">
        <v>23.38</v>
      </c>
      <c r="E64" s="6">
        <v>1</v>
      </c>
      <c r="F64" s="7">
        <f>$E$80/SUM($E$4:$E$75)*1</f>
        <v>0</v>
      </c>
      <c r="G64" s="7">
        <f>E81/B75</f>
        <v>0</v>
      </c>
      <c r="H64" s="7">
        <v>180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861.322</v>
      </c>
      <c r="M64" s="7">
        <f t="shared" si="2"/>
        <v>944.0089120000001</v>
      </c>
      <c r="N64" s="8"/>
      <c r="O64" s="8">
        <f t="shared" si="3"/>
        <v>944.0089120000001</v>
      </c>
      <c r="P64" s="8"/>
      <c r="Q64" s="8">
        <f t="shared" si="4"/>
        <v>-944.0089120000001</v>
      </c>
    </row>
    <row r="65" spans="2:17" ht="17.25" customHeight="1">
      <c r="B65" s="18">
        <v>62</v>
      </c>
      <c r="C65" s="70" t="s">
        <v>121</v>
      </c>
      <c r="D65" s="5">
        <v>23.72</v>
      </c>
      <c r="E65" s="6">
        <v>1</v>
      </c>
      <c r="F65" s="7">
        <f>$E$80/SUM($E$4:$E$75)*1</f>
        <v>0</v>
      </c>
      <c r="G65" s="7">
        <f>E81/B75</f>
        <v>0</v>
      </c>
      <c r="H65" s="7">
        <v>180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863.668</v>
      </c>
      <c r="M65" s="7">
        <f t="shared" si="2"/>
        <v>946.5801280000001</v>
      </c>
      <c r="N65" s="8"/>
      <c r="O65" s="8">
        <f t="shared" si="3"/>
        <v>946.5801280000001</v>
      </c>
      <c r="P65" s="8"/>
      <c r="Q65" s="8">
        <f t="shared" si="4"/>
        <v>-946.5801280000001</v>
      </c>
    </row>
    <row r="66" spans="2:17" ht="17.25" customHeight="1">
      <c r="B66" s="18">
        <v>63</v>
      </c>
      <c r="C66" s="70" t="s">
        <v>122</v>
      </c>
      <c r="D66" s="5">
        <v>31.95</v>
      </c>
      <c r="E66" s="6">
        <v>2</v>
      </c>
      <c r="F66" s="7">
        <f>$E$80/SUM($E$4:$E$75)*2</f>
        <v>0</v>
      </c>
      <c r="G66" s="7">
        <f>E81/B75</f>
        <v>0</v>
      </c>
      <c r="H66" s="7">
        <v>180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920.455</v>
      </c>
      <c r="M66" s="7">
        <f t="shared" si="2"/>
        <v>1008.8186800000001</v>
      </c>
      <c r="N66" s="8"/>
      <c r="O66" s="8">
        <f t="shared" si="3"/>
        <v>1008.8186800000001</v>
      </c>
      <c r="P66" s="8"/>
      <c r="Q66" s="8">
        <f t="shared" si="4"/>
        <v>-1008.8186800000001</v>
      </c>
    </row>
    <row r="67" spans="2:17" ht="17.25" customHeight="1">
      <c r="B67" s="18">
        <v>64</v>
      </c>
      <c r="C67" s="70" t="s">
        <v>123</v>
      </c>
      <c r="D67" s="5">
        <v>41</v>
      </c>
      <c r="E67" s="6">
        <v>1</v>
      </c>
      <c r="F67" s="7">
        <f>$E$80/SUM($E$4:$E$75)*1</f>
        <v>0</v>
      </c>
      <c r="G67" s="7">
        <f>E81/B75</f>
        <v>0</v>
      </c>
      <c r="H67" s="7">
        <v>180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982.9000000000001</v>
      </c>
      <c r="M67" s="7">
        <f t="shared" si="2"/>
        <v>1077.2584000000002</v>
      </c>
      <c r="N67" s="8"/>
      <c r="O67" s="8">
        <f t="shared" si="3"/>
        <v>1077.2584000000002</v>
      </c>
      <c r="P67" s="8"/>
      <c r="Q67" s="8">
        <f t="shared" si="4"/>
        <v>-1077.2584000000002</v>
      </c>
    </row>
    <row r="68" spans="2:17" ht="17.25" customHeight="1">
      <c r="B68" s="18">
        <v>65</v>
      </c>
      <c r="C68" s="70" t="s">
        <v>124</v>
      </c>
      <c r="D68" s="5">
        <v>36.2</v>
      </c>
      <c r="E68" s="6">
        <v>3</v>
      </c>
      <c r="F68" s="7">
        <f>$E$80/SUM($E$4:$E$75)*3</f>
        <v>0</v>
      </c>
      <c r="G68" s="7">
        <f>E81/B75</f>
        <v>0</v>
      </c>
      <c r="H68" s="7">
        <v>180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949.78</v>
      </c>
      <c r="M68" s="7">
        <f t="shared" si="2"/>
        <v>1040.9588800000001</v>
      </c>
      <c r="N68" s="8"/>
      <c r="O68" s="8">
        <f t="shared" si="3"/>
        <v>1040.9588800000001</v>
      </c>
      <c r="P68" s="8"/>
      <c r="Q68" s="8">
        <f t="shared" si="4"/>
        <v>-1040.9588800000001</v>
      </c>
    </row>
    <row r="69" spans="2:17" ht="17.25" customHeight="1">
      <c r="B69" s="18">
        <v>66</v>
      </c>
      <c r="C69" s="70" t="s">
        <v>125</v>
      </c>
      <c r="D69" s="5">
        <v>30.54</v>
      </c>
      <c r="E69" s="6">
        <v>1</v>
      </c>
      <c r="F69" s="7">
        <f>$E$80/SUM($E$4:$E$75)*1</f>
        <v>0</v>
      </c>
      <c r="G69" s="7">
        <f>E81/B75</f>
        <v>0</v>
      </c>
      <c r="H69" s="7">
        <v>180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910.726</v>
      </c>
      <c r="M69" s="7">
        <f aca="true" t="shared" si="7" ref="M69:M75">SUM(L69*1.096)</f>
        <v>998.155696</v>
      </c>
      <c r="N69" s="8"/>
      <c r="O69" s="8">
        <f aca="true" t="shared" si="8" ref="O69:O75">SUM(M69:N69)</f>
        <v>998.155696</v>
      </c>
      <c r="P69" s="8"/>
      <c r="Q69" s="8">
        <f aca="true" t="shared" si="9" ref="Q69:Q75">SUM(P69-O69)</f>
        <v>-998.155696</v>
      </c>
    </row>
    <row r="70" spans="2:17" ht="17.25" customHeight="1">
      <c r="B70" s="18">
        <v>67</v>
      </c>
      <c r="C70" s="70" t="s">
        <v>126</v>
      </c>
      <c r="D70" s="5">
        <v>26.03</v>
      </c>
      <c r="E70" s="6">
        <v>2</v>
      </c>
      <c r="F70" s="7">
        <f>$E$80/SUM($E$4:$E$75)*2</f>
        <v>0</v>
      </c>
      <c r="G70" s="7">
        <f>E81/B75</f>
        <v>0</v>
      </c>
      <c r="H70" s="7">
        <v>180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879.607</v>
      </c>
      <c r="M70" s="7">
        <f t="shared" si="7"/>
        <v>964.0492720000001</v>
      </c>
      <c r="N70" s="8"/>
      <c r="O70" s="8">
        <f t="shared" si="8"/>
        <v>964.0492720000001</v>
      </c>
      <c r="P70" s="8"/>
      <c r="Q70" s="8">
        <f t="shared" si="9"/>
        <v>-964.0492720000001</v>
      </c>
    </row>
    <row r="71" spans="2:17" ht="17.25" customHeight="1">
      <c r="B71" s="18">
        <v>68</v>
      </c>
      <c r="C71" s="70" t="s">
        <v>127</v>
      </c>
      <c r="D71" s="5">
        <v>24.05</v>
      </c>
      <c r="E71" s="6">
        <v>1</v>
      </c>
      <c r="F71" s="7">
        <f>$E$80/SUM($E$4:$E$75)*1</f>
        <v>0</v>
      </c>
      <c r="G71" s="7">
        <f>E81/B75</f>
        <v>0</v>
      </c>
      <c r="H71" s="7">
        <v>180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865.945</v>
      </c>
      <c r="M71" s="7">
        <f t="shared" si="7"/>
        <v>949.0757200000002</v>
      </c>
      <c r="N71" s="8"/>
      <c r="O71" s="8">
        <f t="shared" si="8"/>
        <v>949.0757200000002</v>
      </c>
      <c r="P71" s="8"/>
      <c r="Q71" s="8">
        <f t="shared" si="9"/>
        <v>-949.0757200000002</v>
      </c>
    </row>
    <row r="72" spans="2:17" ht="17.25" customHeight="1">
      <c r="B72" s="18">
        <v>69</v>
      </c>
      <c r="C72" s="70" t="s">
        <v>150</v>
      </c>
      <c r="D72" s="5">
        <v>29.62</v>
      </c>
      <c r="E72" s="6">
        <v>1</v>
      </c>
      <c r="F72" s="7">
        <f>$E$80/SUM($E$4:$E$75)*1</f>
        <v>0</v>
      </c>
      <c r="G72" s="7">
        <f>E81/B75</f>
        <v>0</v>
      </c>
      <c r="H72" s="7">
        <v>180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904.378</v>
      </c>
      <c r="M72" s="7">
        <f t="shared" si="7"/>
        <v>991.1982880000002</v>
      </c>
      <c r="N72" s="8"/>
      <c r="O72" s="8">
        <f t="shared" si="8"/>
        <v>991.1982880000002</v>
      </c>
      <c r="P72" s="8"/>
      <c r="Q72" s="8">
        <f t="shared" si="9"/>
        <v>-991.1982880000002</v>
      </c>
    </row>
    <row r="73" spans="2:17" ht="17.25" customHeight="1">
      <c r="B73" s="18">
        <v>70</v>
      </c>
      <c r="C73" s="70" t="s">
        <v>128</v>
      </c>
      <c r="D73" s="5">
        <v>57.9</v>
      </c>
      <c r="E73" s="6">
        <v>3</v>
      </c>
      <c r="F73" s="7">
        <f>$E$80/SUM($E$4:$E$75)*3</f>
        <v>0</v>
      </c>
      <c r="G73" s="7">
        <f>E81/B75</f>
        <v>0</v>
      </c>
      <c r="H73" s="7">
        <v>180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1099.51</v>
      </c>
      <c r="M73" s="7">
        <f t="shared" si="7"/>
        <v>1205.06296</v>
      </c>
      <c r="N73" s="8"/>
      <c r="O73" s="8">
        <f t="shared" si="8"/>
        <v>1205.06296</v>
      </c>
      <c r="P73" s="8"/>
      <c r="Q73" s="8">
        <f t="shared" si="9"/>
        <v>-1205.06296</v>
      </c>
    </row>
    <row r="74" spans="2:17" ht="17.25" customHeight="1">
      <c r="B74" s="18">
        <v>71</v>
      </c>
      <c r="C74" s="70" t="s">
        <v>129</v>
      </c>
      <c r="D74" s="5">
        <v>28.56</v>
      </c>
      <c r="E74" s="6">
        <v>1</v>
      </c>
      <c r="F74" s="7">
        <f>$E$80/SUM($E$4:$E$75)*1</f>
        <v>0</v>
      </c>
      <c r="G74" s="7">
        <f>E81/B75</f>
        <v>0</v>
      </c>
      <c r="H74" s="7">
        <v>180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897.064</v>
      </c>
      <c r="M74" s="7">
        <f t="shared" si="7"/>
        <v>983.182144</v>
      </c>
      <c r="N74" s="8"/>
      <c r="O74" s="8">
        <f t="shared" si="8"/>
        <v>983.182144</v>
      </c>
      <c r="P74" s="8"/>
      <c r="Q74" s="8">
        <f t="shared" si="9"/>
        <v>-983.182144</v>
      </c>
    </row>
    <row r="75" spans="2:17" ht="17.25" customHeight="1">
      <c r="B75" s="18">
        <v>72</v>
      </c>
      <c r="C75" s="70" t="s">
        <v>130</v>
      </c>
      <c r="D75" s="5">
        <v>27</v>
      </c>
      <c r="E75" s="6">
        <v>1</v>
      </c>
      <c r="F75" s="7">
        <f>$E$80/SUM($E$4:$E$75)*1</f>
        <v>0</v>
      </c>
      <c r="G75" s="7">
        <f>E81/B75</f>
        <v>0</v>
      </c>
      <c r="H75" s="7">
        <v>180</v>
      </c>
      <c r="I75" s="7">
        <v>200</v>
      </c>
      <c r="J75" s="7">
        <v>320</v>
      </c>
      <c r="K75" s="7">
        <f t="shared" si="5"/>
        <v>186.3</v>
      </c>
      <c r="L75" s="7">
        <f>SUM(F75:K75)</f>
        <v>886.3</v>
      </c>
      <c r="M75" s="7">
        <f t="shared" si="7"/>
        <v>971.3848</v>
      </c>
      <c r="N75" s="8"/>
      <c r="O75" s="8">
        <f t="shared" si="8"/>
        <v>971.3848</v>
      </c>
      <c r="P75" s="8"/>
      <c r="Q75" s="8">
        <f t="shared" si="9"/>
        <v>-971.3848</v>
      </c>
    </row>
    <row r="76" spans="2:17" ht="21.75" customHeight="1">
      <c r="B76" s="19"/>
      <c r="C76" s="72" t="s">
        <v>3</v>
      </c>
      <c r="D76" s="20">
        <f aca="true" t="shared" si="10" ref="D76:Q76">SUM(D4:D75)</f>
        <v>3511.8700000000017</v>
      </c>
      <c r="E76" s="9">
        <f t="shared" si="10"/>
        <v>146</v>
      </c>
      <c r="F76" s="7">
        <f t="shared" si="10"/>
        <v>0</v>
      </c>
      <c r="G76" s="7">
        <f>SUM(G4:G75)</f>
        <v>0</v>
      </c>
      <c r="H76" s="7">
        <f t="shared" si="10"/>
        <v>12960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 t="shared" si="10"/>
        <v>74631.90300000002</v>
      </c>
      <c r="M76" s="7">
        <f t="shared" si="10"/>
        <v>81796.56568800002</v>
      </c>
      <c r="N76" s="8">
        <f t="shared" si="10"/>
        <v>1500</v>
      </c>
      <c r="O76" s="8">
        <f t="shared" si="10"/>
        <v>83296.56568800002</v>
      </c>
      <c r="P76" s="8">
        <f t="shared" si="10"/>
        <v>0</v>
      </c>
      <c r="Q76" s="8">
        <f t="shared" si="10"/>
        <v>-83296.56568800002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117"/>
      <c r="M77" s="117"/>
      <c r="N77" s="117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0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0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12960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14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44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0</v>
      </c>
      <c r="M83" s="48">
        <f>SUM(L83*0.096)</f>
        <v>0</v>
      </c>
      <c r="N83" s="48">
        <f>SUM(L83:M83)</f>
        <v>0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50400</v>
      </c>
      <c r="M84" s="48">
        <f>SUM(L84*0.096)</f>
        <v>4838.400000000001</v>
      </c>
      <c r="N84" s="48">
        <f>SUM(L84:M84)</f>
        <v>55238.4</v>
      </c>
      <c r="O84" s="38"/>
      <c r="P84" s="22"/>
      <c r="Q84" s="22"/>
    </row>
    <row r="85" spans="2:17" ht="27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74631.90299999999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74631.90299999999</v>
      </c>
      <c r="M86" s="48">
        <f>SUM(M83:M85)</f>
        <v>7164.662687999999</v>
      </c>
      <c r="N86" s="48">
        <f>SUM(N83:N85)</f>
        <v>81796.56568799999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21.75" customHeigh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21.75" customHeight="1">
      <c r="B95" s="22"/>
      <c r="C95" s="27"/>
      <c r="D95" s="27"/>
      <c r="E95" s="27"/>
      <c r="F95" s="26"/>
      <c r="G95" s="26"/>
      <c r="H95" s="26"/>
      <c r="I95" s="23"/>
      <c r="J95" s="23"/>
      <c r="K95" s="22"/>
      <c r="L95" s="22"/>
      <c r="M95" s="22"/>
      <c r="N95" s="22"/>
      <c r="O95" s="22"/>
      <c r="P95" s="22"/>
      <c r="Q95" s="22"/>
    </row>
    <row r="96" spans="2:17" ht="21.75" customHeight="1">
      <c r="B96" s="22"/>
      <c r="C96" s="27"/>
      <c r="D96" s="27"/>
      <c r="E96" s="27"/>
      <c r="F96" s="26"/>
      <c r="G96" s="26"/>
      <c r="H96" s="26"/>
      <c r="I96" s="23"/>
      <c r="J96" s="23"/>
      <c r="K96" s="22"/>
      <c r="L96" s="22"/>
      <c r="M96" s="22"/>
      <c r="N96" s="22"/>
      <c r="O96" s="22"/>
      <c r="P96" s="22"/>
      <c r="Q96" s="22"/>
    </row>
    <row r="97" spans="2:17" ht="21.75" customHeight="1" thickBot="1">
      <c r="B97" s="22"/>
      <c r="C97" s="27"/>
      <c r="D97" s="27"/>
      <c r="E97" s="27"/>
      <c r="F97" s="26"/>
      <c r="G97" s="26"/>
      <c r="H97" s="26"/>
      <c r="I97" s="23"/>
      <c r="J97" s="23"/>
      <c r="K97" s="22"/>
      <c r="L97" s="22"/>
      <c r="M97" s="22"/>
      <c r="N97" s="22"/>
      <c r="O97" s="22"/>
      <c r="P97" s="22"/>
      <c r="Q97" s="22"/>
    </row>
    <row r="98" spans="2:17" ht="12.75" customHeight="1">
      <c r="B98" s="160" t="s">
        <v>181</v>
      </c>
      <c r="C98" s="160"/>
      <c r="D98" s="160"/>
      <c r="E98" s="160" t="s">
        <v>174</v>
      </c>
      <c r="F98" s="160"/>
      <c r="G98" s="160"/>
      <c r="H98" s="160"/>
      <c r="I98" s="160"/>
      <c r="J98" s="160"/>
      <c r="K98" s="150" t="s">
        <v>178</v>
      </c>
      <c r="L98" s="151"/>
      <c r="M98" s="151"/>
      <c r="N98" s="152"/>
      <c r="O98" s="40"/>
      <c r="P98" s="40"/>
      <c r="Q98" s="22"/>
    </row>
    <row r="99" spans="2:17" ht="12.75" customHeight="1">
      <c r="B99" s="161"/>
      <c r="C99" s="161"/>
      <c r="D99" s="161"/>
      <c r="E99" s="161"/>
      <c r="F99" s="161"/>
      <c r="G99" s="161"/>
      <c r="H99" s="161"/>
      <c r="I99" s="161"/>
      <c r="J99" s="161"/>
      <c r="K99" s="153"/>
      <c r="L99" s="154"/>
      <c r="M99" s="154"/>
      <c r="N99" s="155"/>
      <c r="O99" s="40"/>
      <c r="P99" s="40"/>
      <c r="Q99" s="22"/>
    </row>
    <row r="100" spans="2:17" ht="12.75" customHeight="1" thickBot="1">
      <c r="B100" s="162"/>
      <c r="C100" s="162"/>
      <c r="D100" s="162"/>
      <c r="E100" s="162"/>
      <c r="F100" s="162"/>
      <c r="G100" s="162"/>
      <c r="H100" s="162"/>
      <c r="I100" s="162"/>
      <c r="J100" s="162"/>
      <c r="K100" s="156"/>
      <c r="L100" s="157"/>
      <c r="M100" s="157"/>
      <c r="N100" s="158"/>
      <c r="O100" s="40"/>
      <c r="P100" s="40"/>
      <c r="Q100" s="22"/>
    </row>
    <row r="101" spans="2:17" ht="18" customHeight="1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3"/>
      <c r="Q101" s="22"/>
    </row>
    <row r="102" spans="2:17" ht="18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8.75" customHeight="1">
      <c r="B103" s="144" t="s">
        <v>11</v>
      </c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39"/>
      <c r="P103" s="39"/>
      <c r="Q103" s="22"/>
    </row>
    <row r="104" spans="2:17" ht="18.75" customHeight="1" thickBot="1">
      <c r="B104" s="22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22"/>
    </row>
    <row r="105" spans="2:17" ht="15.75" thickBot="1">
      <c r="B105" s="141" t="s">
        <v>12</v>
      </c>
      <c r="C105" s="142"/>
      <c r="D105" s="143"/>
      <c r="E105" s="141" t="s">
        <v>63</v>
      </c>
      <c r="F105" s="142"/>
      <c r="G105" s="142"/>
      <c r="H105" s="142"/>
      <c r="I105" s="142"/>
      <c r="J105" s="142"/>
      <c r="K105" s="142"/>
      <c r="L105" s="142"/>
      <c r="M105" s="142"/>
      <c r="N105" s="143"/>
      <c r="O105" s="40"/>
      <c r="P105" s="40"/>
      <c r="Q105" s="22"/>
    </row>
    <row r="106" spans="2:17" ht="15.75" thickBot="1">
      <c r="B106" s="141" t="s">
        <v>13</v>
      </c>
      <c r="C106" s="142"/>
      <c r="D106" s="143"/>
      <c r="E106" s="141" t="s">
        <v>28</v>
      </c>
      <c r="F106" s="142"/>
      <c r="G106" s="142"/>
      <c r="H106" s="142"/>
      <c r="I106" s="142"/>
      <c r="J106" s="142"/>
      <c r="K106" s="142"/>
      <c r="L106" s="142"/>
      <c r="M106" s="142"/>
      <c r="N106" s="143"/>
      <c r="O106" s="40"/>
      <c r="P106" s="40"/>
      <c r="Q106" s="22"/>
    </row>
    <row r="107" spans="2:17" ht="15.75" thickBot="1">
      <c r="B107" s="141" t="s">
        <v>14</v>
      </c>
      <c r="C107" s="142"/>
      <c r="D107" s="143"/>
      <c r="E107" s="141" t="s">
        <v>29</v>
      </c>
      <c r="F107" s="142"/>
      <c r="G107" s="142"/>
      <c r="H107" s="142"/>
      <c r="I107" s="142"/>
      <c r="J107" s="142"/>
      <c r="K107" s="142"/>
      <c r="L107" s="142"/>
      <c r="M107" s="142"/>
      <c r="N107" s="143"/>
      <c r="O107" s="40"/>
      <c r="P107" s="40"/>
      <c r="Q107" s="22"/>
    </row>
    <row r="108" spans="2:17" ht="15.75" thickBot="1">
      <c r="B108" s="141" t="s">
        <v>15</v>
      </c>
      <c r="C108" s="142"/>
      <c r="D108" s="143"/>
      <c r="E108" s="172" t="s">
        <v>16</v>
      </c>
      <c r="F108" s="173"/>
      <c r="G108" s="173"/>
      <c r="H108" s="173"/>
      <c r="I108" s="173"/>
      <c r="J108" s="173"/>
      <c r="K108" s="173"/>
      <c r="L108" s="173"/>
      <c r="M108" s="173"/>
      <c r="N108" s="174"/>
      <c r="O108" s="41"/>
      <c r="P108" s="41"/>
      <c r="Q108" s="22"/>
    </row>
    <row r="109" spans="2:17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9.5">
      <c r="B110" s="144" t="s">
        <v>222</v>
      </c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39"/>
      <c r="P110" s="39"/>
      <c r="Q110" s="22"/>
    </row>
    <row r="111" spans="2:17" ht="20.25" thickBot="1">
      <c r="B111" s="22"/>
      <c r="C111" s="22"/>
      <c r="D111" s="22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22"/>
    </row>
    <row r="112" spans="2:17" ht="18.75" thickBot="1">
      <c r="B112" s="163" t="s">
        <v>17</v>
      </c>
      <c r="C112" s="163"/>
      <c r="D112" s="163"/>
      <c r="E112" s="42">
        <f>SUM(N86)</f>
        <v>81796.56568799999</v>
      </c>
      <c r="F112" s="141" t="s">
        <v>18</v>
      </c>
      <c r="G112" s="142"/>
      <c r="H112" s="142"/>
      <c r="I112" s="142"/>
      <c r="J112" s="142"/>
      <c r="K112" s="142"/>
      <c r="L112" s="142"/>
      <c r="M112" s="142"/>
      <c r="N112" s="143"/>
      <c r="O112" s="40"/>
      <c r="P112" s="40"/>
      <c r="Q112" s="22"/>
    </row>
    <row r="113" spans="2:17" ht="15.75" thickBot="1">
      <c r="B113" s="164" t="s">
        <v>19</v>
      </c>
      <c r="C113" s="164"/>
      <c r="D113" s="164"/>
      <c r="E113" s="36">
        <f>SUM(N84)</f>
        <v>55238.4</v>
      </c>
      <c r="F113" s="141" t="s">
        <v>20</v>
      </c>
      <c r="G113" s="142"/>
      <c r="H113" s="142"/>
      <c r="I113" s="142"/>
      <c r="J113" s="142"/>
      <c r="K113" s="142"/>
      <c r="L113" s="142"/>
      <c r="M113" s="142"/>
      <c r="N113" s="143"/>
      <c r="O113" s="40"/>
      <c r="P113" s="40"/>
      <c r="Q113" s="22"/>
    </row>
    <row r="114" spans="2:17" ht="15.75" thickBot="1">
      <c r="B114" s="164" t="s">
        <v>19</v>
      </c>
      <c r="C114" s="164"/>
      <c r="D114" s="164"/>
      <c r="E114" s="36">
        <f>SUM(N83)</f>
        <v>0</v>
      </c>
      <c r="F114" s="141" t="s">
        <v>21</v>
      </c>
      <c r="G114" s="142"/>
      <c r="H114" s="142"/>
      <c r="I114" s="142"/>
      <c r="J114" s="142"/>
      <c r="K114" s="142"/>
      <c r="L114" s="142"/>
      <c r="M114" s="142"/>
      <c r="N114" s="143"/>
      <c r="O114" s="40"/>
      <c r="P114" s="40"/>
      <c r="Q114" s="22"/>
    </row>
    <row r="115" spans="2:17" ht="15.75" thickBot="1">
      <c r="B115" s="164" t="s">
        <v>19</v>
      </c>
      <c r="C115" s="164"/>
      <c r="D115" s="164"/>
      <c r="E115" s="36">
        <f>SUM(N85)</f>
        <v>26558.165687999986</v>
      </c>
      <c r="F115" s="141" t="s">
        <v>32</v>
      </c>
      <c r="G115" s="142"/>
      <c r="H115" s="142"/>
      <c r="I115" s="142"/>
      <c r="J115" s="142"/>
      <c r="K115" s="142"/>
      <c r="L115" s="142"/>
      <c r="M115" s="142"/>
      <c r="N115" s="143"/>
      <c r="O115" s="40"/>
      <c r="P115" s="40"/>
      <c r="Q115" s="22"/>
    </row>
    <row r="116" spans="2:17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5">
      <c r="B117" s="22"/>
      <c r="C117" s="22"/>
      <c r="D117" s="22"/>
      <c r="E117" s="176" t="s">
        <v>223</v>
      </c>
      <c r="F117" s="175"/>
      <c r="G117" s="175"/>
      <c r="H117" s="175"/>
      <c r="I117" s="28" t="s">
        <v>22</v>
      </c>
      <c r="J117" s="29"/>
      <c r="K117" s="43"/>
      <c r="L117" s="177" t="s">
        <v>43</v>
      </c>
      <c r="M117" s="177"/>
      <c r="N117" s="177"/>
      <c r="O117" s="43"/>
      <c r="P117" s="22"/>
      <c r="Q117" s="22"/>
    </row>
    <row r="118" spans="2:17" ht="15">
      <c r="B118" s="22"/>
      <c r="C118" s="22"/>
      <c r="D118" s="22"/>
      <c r="E118" s="175" t="s">
        <v>23</v>
      </c>
      <c r="F118" s="175"/>
      <c r="G118" s="175"/>
      <c r="H118" s="175"/>
      <c r="I118" s="29"/>
      <c r="J118" s="29"/>
      <c r="L118" s="175" t="s">
        <v>24</v>
      </c>
      <c r="M118" s="175"/>
      <c r="N118" s="175"/>
      <c r="O118" s="44"/>
      <c r="P118" s="22"/>
      <c r="Q118" s="22"/>
    </row>
    <row r="119" spans="2:17" ht="12.75">
      <c r="B119" s="22"/>
      <c r="C119" s="22"/>
      <c r="D119" s="22"/>
      <c r="E119" s="22"/>
      <c r="F119" s="23"/>
      <c r="G119" s="23"/>
      <c r="H119" s="23"/>
      <c r="I119" s="23"/>
      <c r="J119" s="23"/>
      <c r="K119" s="23"/>
      <c r="L119" s="23"/>
      <c r="M119" s="23"/>
      <c r="N119" s="22"/>
      <c r="O119" s="24"/>
      <c r="P119" s="23"/>
      <c r="Q119" s="22"/>
    </row>
    <row r="120" spans="2:17" ht="12.75">
      <c r="B120" s="22"/>
      <c r="C120" s="22"/>
      <c r="D120" s="22"/>
      <c r="E120" s="22"/>
      <c r="F120" s="23"/>
      <c r="G120" s="23"/>
      <c r="H120" s="23"/>
      <c r="I120" s="23"/>
      <c r="J120" s="23"/>
      <c r="K120" s="23"/>
      <c r="L120" s="23"/>
      <c r="M120" s="23"/>
      <c r="N120" s="22"/>
      <c r="O120" s="24"/>
      <c r="P120" s="23"/>
      <c r="Q120" s="22"/>
    </row>
    <row r="121" spans="2:17" ht="13.5" thickBot="1">
      <c r="B121" s="22"/>
      <c r="C121" s="22"/>
      <c r="D121" s="22"/>
      <c r="E121" s="22"/>
      <c r="F121" s="23"/>
      <c r="G121" s="23"/>
      <c r="H121" s="23"/>
      <c r="I121" s="23"/>
      <c r="J121" s="23"/>
      <c r="K121" s="23"/>
      <c r="L121" s="23"/>
      <c r="M121" s="23"/>
      <c r="N121" s="22"/>
      <c r="O121" s="24"/>
      <c r="P121" s="23"/>
      <c r="Q121" s="22"/>
    </row>
    <row r="122" spans="2:17" ht="12.75" customHeight="1">
      <c r="B122" s="160" t="s">
        <v>181</v>
      </c>
      <c r="C122" s="160"/>
      <c r="D122" s="160"/>
      <c r="E122" s="160" t="s">
        <v>174</v>
      </c>
      <c r="F122" s="160"/>
      <c r="G122" s="160"/>
      <c r="H122" s="160"/>
      <c r="I122" s="160"/>
      <c r="J122" s="160"/>
      <c r="K122" s="150" t="s">
        <v>178</v>
      </c>
      <c r="L122" s="151"/>
      <c r="M122" s="151"/>
      <c r="N122" s="152"/>
      <c r="O122" s="40"/>
      <c r="P122" s="40"/>
      <c r="Q122" s="22"/>
    </row>
    <row r="123" spans="2:17" ht="12.75" customHeight="1">
      <c r="B123" s="161"/>
      <c r="C123" s="161"/>
      <c r="D123" s="161"/>
      <c r="E123" s="161"/>
      <c r="F123" s="161"/>
      <c r="G123" s="161"/>
      <c r="H123" s="161"/>
      <c r="I123" s="161"/>
      <c r="J123" s="161"/>
      <c r="K123" s="153"/>
      <c r="L123" s="154"/>
      <c r="M123" s="154"/>
      <c r="N123" s="155"/>
      <c r="O123" s="40"/>
      <c r="P123" s="40"/>
      <c r="Q123" s="22"/>
    </row>
    <row r="124" spans="2:17" ht="12.75" customHeight="1" thickBot="1">
      <c r="B124" s="162"/>
      <c r="C124" s="162"/>
      <c r="D124" s="162"/>
      <c r="E124" s="162"/>
      <c r="F124" s="162"/>
      <c r="G124" s="162"/>
      <c r="H124" s="162"/>
      <c r="I124" s="162"/>
      <c r="J124" s="162"/>
      <c r="K124" s="156"/>
      <c r="L124" s="157"/>
      <c r="M124" s="157"/>
      <c r="N124" s="158"/>
      <c r="O124" s="40"/>
      <c r="P124" s="40"/>
      <c r="Q124" s="22"/>
    </row>
    <row r="125" spans="2:17" ht="13.5" thickBo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3"/>
      <c r="Q125" s="22"/>
    </row>
    <row r="126" spans="2:17" s="4" customFormat="1" ht="21" customHeight="1" thickBot="1">
      <c r="B126" s="164" t="s">
        <v>133</v>
      </c>
      <c r="C126" s="164"/>
      <c r="D126" s="164"/>
      <c r="E126" s="141" t="s">
        <v>132</v>
      </c>
      <c r="F126" s="142"/>
      <c r="G126" s="142"/>
      <c r="H126" s="142"/>
      <c r="I126" s="142"/>
      <c r="J126" s="143"/>
      <c r="K126" s="164" t="s">
        <v>168</v>
      </c>
      <c r="L126" s="164"/>
      <c r="M126" s="164"/>
      <c r="N126" s="164"/>
      <c r="O126" s="40"/>
      <c r="P126" s="40"/>
      <c r="Q126" s="30"/>
    </row>
    <row r="127" spans="2:17" s="4" customFormat="1" ht="21" customHeight="1" thickBot="1">
      <c r="B127" s="164" t="s">
        <v>35</v>
      </c>
      <c r="C127" s="164"/>
      <c r="D127" s="164"/>
      <c r="E127" s="141" t="s">
        <v>31</v>
      </c>
      <c r="F127" s="142"/>
      <c r="G127" s="142"/>
      <c r="H127" s="142"/>
      <c r="I127" s="142"/>
      <c r="J127" s="143"/>
      <c r="K127" s="164" t="s">
        <v>40</v>
      </c>
      <c r="L127" s="164"/>
      <c r="M127" s="164"/>
      <c r="N127" s="164"/>
      <c r="O127" s="40"/>
      <c r="P127" s="40"/>
      <c r="Q127" s="30"/>
    </row>
    <row r="128" spans="5:17" ht="15" customHeight="1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/>
    </row>
    <row r="129" spans="5:17" ht="14.25" customHeight="1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/>
    </row>
    <row r="130" spans="6:17" ht="15" customHeight="1">
      <c r="F130"/>
      <c r="G130"/>
      <c r="H130"/>
      <c r="I130"/>
      <c r="J130"/>
      <c r="K130"/>
      <c r="L130"/>
      <c r="M130"/>
      <c r="N130"/>
      <c r="O130"/>
      <c r="P130"/>
      <c r="Q130"/>
    </row>
    <row r="131" spans="6:17" ht="15" customHeight="1" thickBot="1"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" customHeight="1">
      <c r="B132" s="160" t="s">
        <v>181</v>
      </c>
      <c r="C132" s="160"/>
      <c r="D132" s="160"/>
      <c r="E132" s="160" t="s">
        <v>174</v>
      </c>
      <c r="F132" s="160"/>
      <c r="G132" s="160"/>
      <c r="H132" s="160"/>
      <c r="I132" s="160"/>
      <c r="J132" s="160"/>
      <c r="K132" s="150" t="s">
        <v>178</v>
      </c>
      <c r="L132" s="151"/>
      <c r="M132" s="151"/>
      <c r="N132" s="152"/>
      <c r="O132"/>
      <c r="P132"/>
      <c r="Q132"/>
    </row>
    <row r="133" spans="2:17" ht="12" customHeight="1">
      <c r="B133" s="161"/>
      <c r="C133" s="161"/>
      <c r="D133" s="161"/>
      <c r="E133" s="161"/>
      <c r="F133" s="161"/>
      <c r="G133" s="161"/>
      <c r="H133" s="161"/>
      <c r="I133" s="161"/>
      <c r="J133" s="161"/>
      <c r="K133" s="153"/>
      <c r="L133" s="154"/>
      <c r="M133" s="154"/>
      <c r="N133" s="155"/>
      <c r="O133"/>
      <c r="P133"/>
      <c r="Q133"/>
    </row>
    <row r="134" spans="2:17" ht="12" customHeight="1" thickBot="1">
      <c r="B134" s="162"/>
      <c r="C134" s="162"/>
      <c r="D134" s="162"/>
      <c r="E134" s="162"/>
      <c r="F134" s="162"/>
      <c r="G134" s="162"/>
      <c r="H134" s="162"/>
      <c r="I134" s="162"/>
      <c r="J134" s="162"/>
      <c r="K134" s="156"/>
      <c r="L134" s="157"/>
      <c r="M134" s="157"/>
      <c r="N134" s="158"/>
      <c r="O134"/>
      <c r="P134"/>
      <c r="Q134"/>
    </row>
    <row r="135" spans="2:17" ht="1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/>
      <c r="O135"/>
      <c r="P135"/>
      <c r="Q135"/>
    </row>
    <row r="136" spans="2:17" ht="18" customHeight="1">
      <c r="B136" s="144" t="s">
        <v>11</v>
      </c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/>
      <c r="O136"/>
      <c r="P136"/>
      <c r="Q136"/>
    </row>
    <row r="137" spans="2:17" ht="15" customHeight="1" thickBot="1">
      <c r="B137" s="22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/>
      <c r="O137"/>
      <c r="P137"/>
      <c r="Q137"/>
    </row>
    <row r="138" spans="2:17" ht="15.75" thickBot="1">
      <c r="B138" s="141" t="s">
        <v>12</v>
      </c>
      <c r="C138" s="142"/>
      <c r="D138" s="143"/>
      <c r="E138" s="141" t="s">
        <v>63</v>
      </c>
      <c r="F138" s="142"/>
      <c r="G138" s="142"/>
      <c r="H138" s="142"/>
      <c r="I138" s="142"/>
      <c r="J138" s="142"/>
      <c r="K138" s="142"/>
      <c r="L138" s="142"/>
      <c r="M138" s="142"/>
      <c r="N138" s="143"/>
      <c r="O138"/>
      <c r="P138"/>
      <c r="Q138"/>
    </row>
    <row r="139" spans="2:17" ht="15.75" thickBot="1">
      <c r="B139" s="141" t="s">
        <v>13</v>
      </c>
      <c r="C139" s="142"/>
      <c r="D139" s="143"/>
      <c r="E139" s="141" t="s">
        <v>28</v>
      </c>
      <c r="F139" s="142"/>
      <c r="G139" s="142"/>
      <c r="H139" s="142"/>
      <c r="I139" s="142"/>
      <c r="J139" s="142"/>
      <c r="K139" s="142"/>
      <c r="L139" s="142"/>
      <c r="M139" s="142"/>
      <c r="N139" s="143"/>
      <c r="O139"/>
      <c r="P139"/>
      <c r="Q139"/>
    </row>
    <row r="140" spans="2:17" ht="15.75" thickBot="1">
      <c r="B140" s="141" t="s">
        <v>14</v>
      </c>
      <c r="C140" s="142"/>
      <c r="D140" s="143"/>
      <c r="E140" s="141" t="s">
        <v>29</v>
      </c>
      <c r="F140" s="142"/>
      <c r="G140" s="142"/>
      <c r="H140" s="142"/>
      <c r="I140" s="142"/>
      <c r="J140" s="142"/>
      <c r="K140" s="142"/>
      <c r="L140" s="142"/>
      <c r="M140" s="142"/>
      <c r="N140" s="143"/>
      <c r="O140"/>
      <c r="P140"/>
      <c r="Q140"/>
    </row>
    <row r="141" spans="2:17" ht="15.75" thickBot="1">
      <c r="B141" s="141" t="s">
        <v>15</v>
      </c>
      <c r="C141" s="142"/>
      <c r="D141" s="143"/>
      <c r="E141" s="172" t="s">
        <v>16</v>
      </c>
      <c r="F141" s="173"/>
      <c r="G141" s="173"/>
      <c r="H141" s="173"/>
      <c r="I141" s="173"/>
      <c r="J141" s="173"/>
      <c r="K141" s="173"/>
      <c r="L141" s="173"/>
      <c r="M141" s="173"/>
      <c r="N141" s="174"/>
      <c r="O141"/>
      <c r="P141"/>
      <c r="Q141"/>
    </row>
    <row r="142" spans="2:17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/>
      <c r="O142"/>
      <c r="P142"/>
      <c r="Q142"/>
    </row>
    <row r="143" spans="2:17" ht="19.5">
      <c r="B143" s="144" t="s">
        <v>222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/>
      <c r="P143"/>
      <c r="Q143"/>
    </row>
    <row r="144" spans="2:17" ht="15" customHeight="1" thickBot="1">
      <c r="B144" s="22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/>
      <c r="O144"/>
      <c r="P144"/>
      <c r="Q144"/>
    </row>
    <row r="145" spans="2:17" ht="18.75" thickBot="1">
      <c r="B145" s="178" t="s">
        <v>17</v>
      </c>
      <c r="C145" s="179"/>
      <c r="D145" s="180"/>
      <c r="E145" s="133">
        <f>SUM(N83:N84)</f>
        <v>55238.4</v>
      </c>
      <c r="F145" s="141" t="s">
        <v>18</v>
      </c>
      <c r="G145" s="142"/>
      <c r="H145" s="142"/>
      <c r="I145" s="142"/>
      <c r="J145" s="142"/>
      <c r="K145" s="142"/>
      <c r="L145" s="142"/>
      <c r="M145" s="142"/>
      <c r="N145" s="143"/>
      <c r="O145"/>
      <c r="P145"/>
      <c r="Q145"/>
    </row>
    <row r="146" spans="2:17" ht="15.75" thickBot="1">
      <c r="B146" s="141" t="s">
        <v>19</v>
      </c>
      <c r="C146" s="142"/>
      <c r="D146" s="143"/>
      <c r="E146" s="132">
        <f>SUM(N84)</f>
        <v>55238.4</v>
      </c>
      <c r="F146" s="141" t="s">
        <v>20</v>
      </c>
      <c r="G146" s="142"/>
      <c r="H146" s="142"/>
      <c r="I146" s="142"/>
      <c r="J146" s="142"/>
      <c r="K146" s="142"/>
      <c r="L146" s="142"/>
      <c r="M146" s="142"/>
      <c r="N146" s="143"/>
      <c r="O146" s="131"/>
      <c r="P146"/>
      <c r="Q146"/>
    </row>
    <row r="147" spans="2:17" ht="15.75" thickBot="1">
      <c r="B147" s="141" t="s">
        <v>19</v>
      </c>
      <c r="C147" s="142"/>
      <c r="D147" s="143"/>
      <c r="E147" s="132">
        <f>SUM(N83)</f>
        <v>0</v>
      </c>
      <c r="F147" s="141" t="s">
        <v>21</v>
      </c>
      <c r="G147" s="142"/>
      <c r="H147" s="142"/>
      <c r="I147" s="142"/>
      <c r="J147" s="142"/>
      <c r="K147" s="142"/>
      <c r="L147" s="142"/>
      <c r="M147" s="142"/>
      <c r="N147" s="143"/>
      <c r="O147" s="131"/>
      <c r="P147"/>
      <c r="Q147"/>
    </row>
    <row r="148" spans="2:13" ht="15">
      <c r="B148" s="49"/>
      <c r="C148" s="49"/>
      <c r="D148" s="49"/>
      <c r="E148" s="51"/>
      <c r="F148" s="51"/>
      <c r="G148" s="49"/>
      <c r="H148" s="49"/>
      <c r="I148" s="49"/>
      <c r="J148" s="49"/>
      <c r="K148" s="49"/>
      <c r="L148" s="49"/>
      <c r="M148" s="49"/>
    </row>
    <row r="149" spans="2:13" ht="15">
      <c r="B149" s="49"/>
      <c r="C149" s="49"/>
      <c r="D149" s="49"/>
      <c r="E149" s="176" t="s">
        <v>223</v>
      </c>
      <c r="F149" s="175"/>
      <c r="G149" s="175"/>
      <c r="H149" s="28" t="s">
        <v>22</v>
      </c>
      <c r="I149" s="29"/>
      <c r="K149" s="177" t="s">
        <v>45</v>
      </c>
      <c r="L149" s="177"/>
      <c r="M149" s="177"/>
    </row>
    <row r="150" spans="2:13" ht="15">
      <c r="B150" s="49"/>
      <c r="C150" s="49"/>
      <c r="D150" s="49"/>
      <c r="E150" s="175" t="s">
        <v>23</v>
      </c>
      <c r="F150" s="175"/>
      <c r="G150" s="175"/>
      <c r="H150" s="29"/>
      <c r="I150" s="29"/>
      <c r="J150" s="29"/>
      <c r="K150" s="175" t="s">
        <v>24</v>
      </c>
      <c r="L150" s="175"/>
      <c r="M150" s="175"/>
    </row>
    <row r="151" spans="2:13" ht="15">
      <c r="B151" s="49"/>
      <c r="C151" s="49"/>
      <c r="D151" s="49"/>
      <c r="E151" s="51"/>
      <c r="F151" s="51"/>
      <c r="G151" s="49"/>
      <c r="H151" s="49"/>
      <c r="I151" s="49"/>
      <c r="J151" s="49"/>
      <c r="K151" s="49"/>
      <c r="L151" s="49"/>
      <c r="M151" s="49"/>
    </row>
    <row r="152" spans="2:14" ht="19.5">
      <c r="B152" s="144" t="s">
        <v>136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</row>
    <row r="153" spans="2:14" ht="15" customHeight="1" thickBot="1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2:14" ht="15.75" thickBot="1">
      <c r="B154" s="141" t="s">
        <v>12</v>
      </c>
      <c r="C154" s="142"/>
      <c r="D154" s="143"/>
      <c r="E154" s="141" t="s">
        <v>63</v>
      </c>
      <c r="F154" s="142"/>
      <c r="G154" s="142"/>
      <c r="H154" s="142"/>
      <c r="I154" s="142"/>
      <c r="J154" s="142"/>
      <c r="K154" s="142"/>
      <c r="L154" s="142"/>
      <c r="M154" s="142"/>
      <c r="N154" s="143"/>
    </row>
    <row r="155" spans="2:14" ht="15.75" thickBot="1">
      <c r="B155" s="141" t="s">
        <v>13</v>
      </c>
      <c r="C155" s="142"/>
      <c r="D155" s="143"/>
      <c r="E155" s="141" t="s">
        <v>28</v>
      </c>
      <c r="F155" s="142"/>
      <c r="G155" s="142"/>
      <c r="H155" s="142"/>
      <c r="I155" s="142"/>
      <c r="J155" s="142"/>
      <c r="K155" s="142"/>
      <c r="L155" s="142"/>
      <c r="M155" s="142"/>
      <c r="N155" s="143"/>
    </row>
    <row r="156" spans="2:14" ht="15.75" thickBot="1">
      <c r="B156" s="141" t="s">
        <v>14</v>
      </c>
      <c r="C156" s="142"/>
      <c r="D156" s="143"/>
      <c r="E156" s="141" t="s">
        <v>29</v>
      </c>
      <c r="F156" s="142"/>
      <c r="G156" s="142"/>
      <c r="H156" s="142"/>
      <c r="I156" s="142"/>
      <c r="J156" s="142"/>
      <c r="K156" s="142"/>
      <c r="L156" s="142"/>
      <c r="M156" s="142"/>
      <c r="N156" s="143"/>
    </row>
    <row r="157" spans="2:14" ht="15.75" thickBot="1">
      <c r="B157" s="141" t="s">
        <v>15</v>
      </c>
      <c r="C157" s="142"/>
      <c r="D157" s="143"/>
      <c r="E157" s="172" t="s">
        <v>16</v>
      </c>
      <c r="F157" s="173"/>
      <c r="G157" s="173"/>
      <c r="H157" s="173"/>
      <c r="I157" s="173"/>
      <c r="J157" s="173"/>
      <c r="K157" s="173"/>
      <c r="L157" s="173"/>
      <c r="M157" s="173"/>
      <c r="N157" s="174"/>
    </row>
    <row r="158" spans="2:14" ht="12.75" customHeight="1">
      <c r="B158" s="49"/>
      <c r="C158" s="49"/>
      <c r="D158" s="49"/>
      <c r="E158" s="74"/>
      <c r="F158" s="74"/>
      <c r="G158" s="74"/>
      <c r="H158" s="74"/>
      <c r="I158" s="74"/>
      <c r="J158" s="74"/>
      <c r="K158" s="74"/>
      <c r="L158" s="74"/>
      <c r="M158" s="74"/>
      <c r="N158" s="74"/>
    </row>
    <row r="159" spans="2:14" ht="18.75" customHeight="1">
      <c r="B159" s="144" t="s">
        <v>222</v>
      </c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</row>
    <row r="160" spans="2:14" ht="13.5" customHeight="1" thickBo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/>
    </row>
    <row r="161" spans="2:14" ht="18.75" thickBot="1">
      <c r="B161" s="178" t="s">
        <v>17</v>
      </c>
      <c r="C161" s="179"/>
      <c r="D161" s="180"/>
      <c r="E161" s="133">
        <f>SUM(N85)</f>
        <v>26558.165687999986</v>
      </c>
      <c r="F161" s="141" t="s">
        <v>18</v>
      </c>
      <c r="G161" s="142"/>
      <c r="H161" s="142"/>
      <c r="I161" s="142"/>
      <c r="J161" s="142"/>
      <c r="K161" s="142"/>
      <c r="L161" s="142"/>
      <c r="M161" s="142"/>
      <c r="N161" s="143"/>
    </row>
    <row r="162" spans="2:14" ht="15.75" thickBot="1">
      <c r="B162" s="141" t="s">
        <v>19</v>
      </c>
      <c r="C162" s="142"/>
      <c r="D162" s="143"/>
      <c r="E162" s="132" t="s">
        <v>135</v>
      </c>
      <c r="F162" s="141" t="s">
        <v>32</v>
      </c>
      <c r="G162" s="142"/>
      <c r="H162" s="142"/>
      <c r="I162" s="142"/>
      <c r="J162" s="142"/>
      <c r="K162" s="142"/>
      <c r="L162" s="142"/>
      <c r="M162" s="142"/>
      <c r="N162" s="143"/>
    </row>
    <row r="163" spans="2:14" ht="15">
      <c r="B163" s="49"/>
      <c r="C163" s="49"/>
      <c r="D163" s="49"/>
      <c r="E163" s="51"/>
      <c r="F163" s="51"/>
      <c r="G163" s="49"/>
      <c r="H163" s="49"/>
      <c r="I163" s="49"/>
      <c r="J163" s="49"/>
      <c r="K163" s="49"/>
      <c r="L163" s="49"/>
      <c r="M163" s="49"/>
      <c r="N163" s="49"/>
    </row>
    <row r="164" spans="2:13" ht="15">
      <c r="B164" s="22"/>
      <c r="C164" s="22"/>
      <c r="D164" s="22"/>
      <c r="E164" s="176" t="s">
        <v>223</v>
      </c>
      <c r="F164" s="175"/>
      <c r="G164" s="175"/>
      <c r="H164" s="28" t="s">
        <v>22</v>
      </c>
      <c r="I164" s="29"/>
      <c r="K164" s="177" t="s">
        <v>45</v>
      </c>
      <c r="L164" s="177"/>
      <c r="M164" s="177"/>
    </row>
    <row r="165" spans="2:13" ht="15.75" thickBot="1">
      <c r="B165" s="22"/>
      <c r="C165" s="22"/>
      <c r="D165" s="22"/>
      <c r="E165" s="175" t="s">
        <v>23</v>
      </c>
      <c r="F165" s="175"/>
      <c r="G165" s="175"/>
      <c r="H165" s="29"/>
      <c r="I165" s="29"/>
      <c r="J165" s="29"/>
      <c r="K165" s="175" t="s">
        <v>24</v>
      </c>
      <c r="L165" s="175"/>
      <c r="M165" s="175"/>
    </row>
    <row r="166" spans="2:14" ht="15.75" thickBot="1">
      <c r="B166" s="164" t="s">
        <v>133</v>
      </c>
      <c r="C166" s="164"/>
      <c r="D166" s="164"/>
      <c r="E166" s="141" t="s">
        <v>132</v>
      </c>
      <c r="F166" s="142"/>
      <c r="G166" s="142"/>
      <c r="H166" s="142"/>
      <c r="I166" s="142"/>
      <c r="J166" s="143"/>
      <c r="K166" s="164" t="s">
        <v>168</v>
      </c>
      <c r="L166" s="164"/>
      <c r="M166" s="164"/>
      <c r="N166" s="164"/>
    </row>
    <row r="167" spans="2:14" ht="15.75" thickBot="1">
      <c r="B167" s="164" t="s">
        <v>35</v>
      </c>
      <c r="C167" s="164"/>
      <c r="D167" s="164"/>
      <c r="E167" s="141" t="s">
        <v>31</v>
      </c>
      <c r="F167" s="142"/>
      <c r="G167" s="142"/>
      <c r="H167" s="142"/>
      <c r="I167" s="142"/>
      <c r="J167" s="143"/>
      <c r="K167" s="164" t="s">
        <v>40</v>
      </c>
      <c r="L167" s="164"/>
      <c r="M167" s="164"/>
      <c r="N167" s="164"/>
    </row>
  </sheetData>
  <sheetProtection/>
  <mergeCells count="99">
    <mergeCell ref="F147:N147"/>
    <mergeCell ref="B147:D147"/>
    <mergeCell ref="B162:D162"/>
    <mergeCell ref="E149:G149"/>
    <mergeCell ref="K149:M149"/>
    <mergeCell ref="E150:G150"/>
    <mergeCell ref="K150:M150"/>
    <mergeCell ref="B152:N152"/>
    <mergeCell ref="B154:D154"/>
    <mergeCell ref="E154:N154"/>
    <mergeCell ref="E141:N141"/>
    <mergeCell ref="B146:D146"/>
    <mergeCell ref="B127:D127"/>
    <mergeCell ref="E127:J127"/>
    <mergeCell ref="K127:N127"/>
    <mergeCell ref="B132:D134"/>
    <mergeCell ref="E132:J134"/>
    <mergeCell ref="K132:N134"/>
    <mergeCell ref="F145:N145"/>
    <mergeCell ref="F146:N146"/>
    <mergeCell ref="B114:D114"/>
    <mergeCell ref="F114:N114"/>
    <mergeCell ref="F115:N115"/>
    <mergeCell ref="E117:H117"/>
    <mergeCell ref="L117:N117"/>
    <mergeCell ref="B126:D126"/>
    <mergeCell ref="E126:J126"/>
    <mergeCell ref="K126:N126"/>
    <mergeCell ref="K122:N124"/>
    <mergeCell ref="B115:D115"/>
    <mergeCell ref="B110:N110"/>
    <mergeCell ref="B112:D112"/>
    <mergeCell ref="F112:N112"/>
    <mergeCell ref="B108:D108"/>
    <mergeCell ref="E108:N108"/>
    <mergeCell ref="B113:D113"/>
    <mergeCell ref="F113:N113"/>
    <mergeCell ref="B98:D100"/>
    <mergeCell ref="E98:J100"/>
    <mergeCell ref="K98:N100"/>
    <mergeCell ref="E106:N106"/>
    <mergeCell ref="B107:D107"/>
    <mergeCell ref="E107:N107"/>
    <mergeCell ref="B86:D86"/>
    <mergeCell ref="G86:K86"/>
    <mergeCell ref="L78:N78"/>
    <mergeCell ref="L79:N79"/>
    <mergeCell ref="B82:D82"/>
    <mergeCell ref="G82:K82"/>
    <mergeCell ref="B83:D83"/>
    <mergeCell ref="B2:O2"/>
    <mergeCell ref="B80:D80"/>
    <mergeCell ref="B81:D81"/>
    <mergeCell ref="B78:E79"/>
    <mergeCell ref="B84:D84"/>
    <mergeCell ref="B85:D85"/>
    <mergeCell ref="G83:K83"/>
    <mergeCell ref="G78:K80"/>
    <mergeCell ref="L80:N80"/>
    <mergeCell ref="G85:K85"/>
    <mergeCell ref="B141:D141"/>
    <mergeCell ref="G84:K84"/>
    <mergeCell ref="B103:N103"/>
    <mergeCell ref="B105:D105"/>
    <mergeCell ref="E105:N105"/>
    <mergeCell ref="B106:D106"/>
    <mergeCell ref="B122:D124"/>
    <mergeCell ref="E122:J124"/>
    <mergeCell ref="E118:H118"/>
    <mergeCell ref="L118:N118"/>
    <mergeCell ref="E157:N157"/>
    <mergeCell ref="B136:M136"/>
    <mergeCell ref="B138:D138"/>
    <mergeCell ref="E138:N138"/>
    <mergeCell ref="B143:N143"/>
    <mergeCell ref="B145:D145"/>
    <mergeCell ref="B139:D139"/>
    <mergeCell ref="E139:N139"/>
    <mergeCell ref="B140:D140"/>
    <mergeCell ref="E140:N140"/>
    <mergeCell ref="B167:D167"/>
    <mergeCell ref="E167:J167"/>
    <mergeCell ref="K167:N167"/>
    <mergeCell ref="E165:G165"/>
    <mergeCell ref="K165:M165"/>
    <mergeCell ref="B155:D155"/>
    <mergeCell ref="E155:N155"/>
    <mergeCell ref="B156:D156"/>
    <mergeCell ref="E156:N156"/>
    <mergeCell ref="B157:D157"/>
    <mergeCell ref="B159:N159"/>
    <mergeCell ref="B161:D161"/>
    <mergeCell ref="B166:D166"/>
    <mergeCell ref="E166:J166"/>
    <mergeCell ref="K166:N166"/>
    <mergeCell ref="E164:G164"/>
    <mergeCell ref="K164:M164"/>
    <mergeCell ref="F161:N161"/>
    <mergeCell ref="F162:N162"/>
  </mergeCells>
  <hyperlinks>
    <hyperlink ref="E108" r:id="rId1" display="radojevicboban@gmail.com"/>
    <hyperlink ref="E141" r:id="rId2" display="radojevicboban@gmail.com"/>
    <hyperlink ref="E157" r:id="rId3" display="radojevicboban@gmail.com"/>
  </hyperlinks>
  <printOptions horizontalCentered="1" verticalCentered="1"/>
  <pageMargins left="0.2" right="0" top="0.17" bottom="0" header="0" footer="0"/>
  <pageSetup horizontalDpi="600" verticalDpi="600" orientation="landscape" paperSize="9" r:id="rId6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28125" style="0" customWidth="1"/>
    <col min="2" max="2" width="17.7109375" style="0" customWidth="1"/>
    <col min="3" max="3" width="19.140625" style="0" customWidth="1"/>
    <col min="4" max="4" width="12.7109375" style="0" customWidth="1"/>
    <col min="5" max="5" width="18.7109375" style="0" customWidth="1"/>
    <col min="6" max="6" width="12.7109375" style="0" customWidth="1"/>
    <col min="7" max="8" width="18.8515625" style="0" customWidth="1"/>
  </cols>
  <sheetData>
    <row r="1" ht="13.5" thickBot="1"/>
    <row r="2" spans="2:14" ht="12.75" customHeight="1">
      <c r="B2" s="189" t="s">
        <v>224</v>
      </c>
      <c r="C2" s="190"/>
      <c r="D2" s="190"/>
      <c r="E2" s="190"/>
      <c r="F2" s="190"/>
      <c r="G2" s="190"/>
      <c r="H2" s="190"/>
      <c r="I2" s="52"/>
      <c r="J2" s="53"/>
      <c r="K2" s="53"/>
      <c r="L2" s="53"/>
      <c r="M2" s="53"/>
      <c r="N2" s="53"/>
    </row>
    <row r="3" spans="2:14" ht="13.5" thickBot="1">
      <c r="B3" s="191"/>
      <c r="C3" s="192"/>
      <c r="D3" s="192"/>
      <c r="E3" s="192"/>
      <c r="F3" s="192"/>
      <c r="G3" s="192"/>
      <c r="H3" s="192"/>
      <c r="I3" s="52"/>
      <c r="J3" s="53"/>
      <c r="K3" s="53"/>
      <c r="L3" s="53"/>
      <c r="M3" s="53"/>
      <c r="N3" s="53"/>
    </row>
    <row r="4" spans="2:14" ht="45.75" customHeight="1" thickBot="1">
      <c r="B4" s="54" t="s">
        <v>46</v>
      </c>
      <c r="C4" s="54" t="s">
        <v>17</v>
      </c>
      <c r="D4" s="193" t="s">
        <v>134</v>
      </c>
      <c r="E4" s="194"/>
      <c r="F4" s="193" t="s">
        <v>63</v>
      </c>
      <c r="G4" s="194"/>
      <c r="H4" s="54" t="s">
        <v>47</v>
      </c>
      <c r="I4" s="53"/>
      <c r="J4" s="53"/>
      <c r="K4" s="53"/>
      <c r="L4" s="53"/>
      <c r="M4" s="53"/>
      <c r="N4" s="53"/>
    </row>
    <row r="5" spans="2:8" ht="13.5" customHeight="1">
      <c r="B5" s="55" t="s">
        <v>48</v>
      </c>
      <c r="C5" s="56">
        <v>11690</v>
      </c>
      <c r="D5" s="187">
        <f>SUM(C5/C20*D20)</f>
        <v>5845</v>
      </c>
      <c r="E5" s="188"/>
      <c r="F5" s="187">
        <f>SUM(C5/C20*F20)</f>
        <v>5845</v>
      </c>
      <c r="G5" s="188"/>
      <c r="H5" s="59">
        <f aca="true" t="shared" si="0" ref="H5:H16">SUM(D5:G5)</f>
        <v>11690</v>
      </c>
    </row>
    <row r="6" spans="2:8" ht="13.5" customHeight="1">
      <c r="B6" s="57" t="s">
        <v>49</v>
      </c>
      <c r="C6" s="58">
        <v>10188</v>
      </c>
      <c r="D6" s="185">
        <f>SUM(C6/C20*D20)</f>
        <v>5094</v>
      </c>
      <c r="E6" s="186"/>
      <c r="F6" s="185">
        <f>SUM(C6/C20*F20)</f>
        <v>5094</v>
      </c>
      <c r="G6" s="186"/>
      <c r="H6" s="59">
        <f t="shared" si="0"/>
        <v>10188</v>
      </c>
    </row>
    <row r="7" spans="2:8" ht="13.5" customHeight="1">
      <c r="B7" s="57" t="s">
        <v>50</v>
      </c>
      <c r="C7" s="58">
        <v>9944</v>
      </c>
      <c r="D7" s="185">
        <f>SUM(C7/C20*D20)</f>
        <v>4972</v>
      </c>
      <c r="E7" s="186"/>
      <c r="F7" s="185">
        <f>SUM(C7/C20*F20)</f>
        <v>4972</v>
      </c>
      <c r="G7" s="186"/>
      <c r="H7" s="59">
        <f t="shared" si="0"/>
        <v>9944</v>
      </c>
    </row>
    <row r="8" spans="2:8" ht="13.5" customHeight="1">
      <c r="B8" s="57" t="s">
        <v>51</v>
      </c>
      <c r="C8" s="58">
        <v>5577</v>
      </c>
      <c r="D8" s="185">
        <f>SUM(C8/C20*D20)</f>
        <v>2788.5</v>
      </c>
      <c r="E8" s="186"/>
      <c r="F8" s="185">
        <f>SUM(C8/C20*F20)</f>
        <v>2788.5</v>
      </c>
      <c r="G8" s="186"/>
      <c r="H8" s="59">
        <f t="shared" si="0"/>
        <v>5577</v>
      </c>
    </row>
    <row r="9" spans="2:8" ht="13.5" customHeight="1">
      <c r="B9" s="57" t="s">
        <v>52</v>
      </c>
      <c r="C9" s="58">
        <v>0</v>
      </c>
      <c r="D9" s="185">
        <f>SUM(C9/C20*D20)</f>
        <v>0</v>
      </c>
      <c r="E9" s="186"/>
      <c r="F9" s="185">
        <f>SUM(C9/C20*F20)</f>
        <v>0</v>
      </c>
      <c r="G9" s="186"/>
      <c r="H9" s="59">
        <f t="shared" si="0"/>
        <v>0</v>
      </c>
    </row>
    <row r="10" spans="2:8" ht="13.5" customHeight="1">
      <c r="B10" s="57" t="s">
        <v>53</v>
      </c>
      <c r="C10" s="58">
        <v>0</v>
      </c>
      <c r="D10" s="185">
        <f>SUM(C10/C20*D20)</f>
        <v>0</v>
      </c>
      <c r="E10" s="186"/>
      <c r="F10" s="185">
        <f>SUM(C10/C20*F20)</f>
        <v>0</v>
      </c>
      <c r="G10" s="186"/>
      <c r="H10" s="59">
        <f t="shared" si="0"/>
        <v>0</v>
      </c>
    </row>
    <row r="11" spans="2:8" ht="13.5" customHeight="1">
      <c r="B11" s="57" t="s">
        <v>54</v>
      </c>
      <c r="C11" s="58">
        <v>0</v>
      </c>
      <c r="D11" s="185">
        <f>SUM(C11/C20*D20)</f>
        <v>0</v>
      </c>
      <c r="E11" s="186"/>
      <c r="F11" s="185">
        <f>SUM(C11/C20*F20)</f>
        <v>0</v>
      </c>
      <c r="G11" s="186"/>
      <c r="H11" s="59">
        <f t="shared" si="0"/>
        <v>0</v>
      </c>
    </row>
    <row r="12" spans="2:8" ht="13.5" customHeight="1">
      <c r="B12" s="57" t="s">
        <v>55</v>
      </c>
      <c r="C12" s="58">
        <v>0</v>
      </c>
      <c r="D12" s="185">
        <f>SUM(C12/C20*D20)</f>
        <v>0</v>
      </c>
      <c r="E12" s="186"/>
      <c r="F12" s="185">
        <f>SUM(C12/C20*F20)</f>
        <v>0</v>
      </c>
      <c r="G12" s="186"/>
      <c r="H12" s="59">
        <f t="shared" si="0"/>
        <v>0</v>
      </c>
    </row>
    <row r="13" spans="2:8" ht="13.5" customHeight="1">
      <c r="B13" s="57" t="s">
        <v>56</v>
      </c>
      <c r="C13" s="58">
        <v>0</v>
      </c>
      <c r="D13" s="185">
        <f>SUM(C13/C20*D20)</f>
        <v>0</v>
      </c>
      <c r="E13" s="186"/>
      <c r="F13" s="185">
        <f>SUM(C13/C20*F20)</f>
        <v>0</v>
      </c>
      <c r="G13" s="186"/>
      <c r="H13" s="59">
        <f t="shared" si="0"/>
        <v>0</v>
      </c>
    </row>
    <row r="14" spans="2:8" ht="13.5" customHeight="1">
      <c r="B14" s="57" t="s">
        <v>57</v>
      </c>
      <c r="C14" s="58">
        <v>0</v>
      </c>
      <c r="D14" s="185">
        <f>SUM(C14/C20*D20)</f>
        <v>0</v>
      </c>
      <c r="E14" s="186"/>
      <c r="F14" s="185">
        <f>SUM(C14/C20*F20)</f>
        <v>0</v>
      </c>
      <c r="G14" s="186"/>
      <c r="H14" s="59">
        <f t="shared" si="0"/>
        <v>0</v>
      </c>
    </row>
    <row r="15" spans="2:8" ht="13.5" customHeight="1">
      <c r="B15" s="57" t="s">
        <v>58</v>
      </c>
      <c r="C15" s="58">
        <v>0</v>
      </c>
      <c r="D15" s="185">
        <f>SUM(C15/C20*D20)</f>
        <v>0</v>
      </c>
      <c r="E15" s="186"/>
      <c r="F15" s="185">
        <f>SUM(C15/C20*F20)</f>
        <v>0</v>
      </c>
      <c r="G15" s="186"/>
      <c r="H15" s="59">
        <f t="shared" si="0"/>
        <v>0</v>
      </c>
    </row>
    <row r="16" spans="2:8" ht="13.5" customHeight="1" thickBot="1">
      <c r="B16" s="60" t="s">
        <v>59</v>
      </c>
      <c r="C16" s="61">
        <v>0</v>
      </c>
      <c r="D16" s="195">
        <f>SUM(C16/C20*D20)</f>
        <v>0</v>
      </c>
      <c r="E16" s="196"/>
      <c r="F16" s="195">
        <f>SUM(C16/C20*F20)</f>
        <v>0</v>
      </c>
      <c r="G16" s="196"/>
      <c r="H16" s="62">
        <f t="shared" si="0"/>
        <v>0</v>
      </c>
    </row>
    <row r="17" spans="2:8" ht="14.25">
      <c r="B17" s="63"/>
      <c r="C17" s="63"/>
      <c r="D17" s="63"/>
      <c r="E17" s="63"/>
      <c r="F17" s="63"/>
      <c r="G17" s="63"/>
      <c r="H17" s="63"/>
    </row>
    <row r="18" spans="2:8" ht="15" thickBot="1">
      <c r="B18" s="63"/>
      <c r="C18" s="63"/>
      <c r="D18" s="63"/>
      <c r="E18" s="63"/>
      <c r="F18" s="63"/>
      <c r="G18" s="63"/>
      <c r="H18" s="63"/>
    </row>
    <row r="19" spans="2:8" ht="30.75" thickBot="1">
      <c r="B19" s="54" t="s">
        <v>60</v>
      </c>
      <c r="C19" s="64">
        <f>SUM(C5:C16)</f>
        <v>37399</v>
      </c>
      <c r="D19" s="198">
        <f>SUM(D5:D16)</f>
        <v>18699.5</v>
      </c>
      <c r="E19" s="199"/>
      <c r="F19" s="198">
        <f>SUM(F5:F16)</f>
        <v>18699.5</v>
      </c>
      <c r="G19" s="199"/>
      <c r="H19" s="64">
        <f>SUM(H5:H16)</f>
        <v>37399</v>
      </c>
    </row>
    <row r="20" spans="2:8" ht="15.75" thickBot="1">
      <c r="B20" s="75" t="s">
        <v>61</v>
      </c>
      <c r="C20" s="65">
        <v>144</v>
      </c>
      <c r="D20" s="200">
        <v>72</v>
      </c>
      <c r="E20" s="201"/>
      <c r="F20" s="200">
        <v>72</v>
      </c>
      <c r="G20" s="201"/>
      <c r="H20" s="65">
        <f>SUM(D20:G20)</f>
        <v>144</v>
      </c>
    </row>
    <row r="21" spans="2:8" ht="15">
      <c r="B21" s="135"/>
      <c r="C21" s="136"/>
      <c r="D21" s="197"/>
      <c r="E21" s="197"/>
      <c r="F21" s="197"/>
      <c r="G21" s="197"/>
      <c r="H21" s="136"/>
    </row>
    <row r="24" spans="6:8" ht="12.75">
      <c r="F24" s="184" t="s">
        <v>41</v>
      </c>
      <c r="G24" s="184"/>
      <c r="H24" s="184"/>
    </row>
    <row r="25" spans="2:8" ht="12.75">
      <c r="B25" s="66"/>
      <c r="F25" s="182" t="s">
        <v>172</v>
      </c>
      <c r="G25" s="182"/>
      <c r="H25" s="182"/>
    </row>
    <row r="26" spans="2:8" ht="12.75">
      <c r="B26" s="68"/>
      <c r="F26" s="182" t="s">
        <v>179</v>
      </c>
      <c r="G26" s="182"/>
      <c r="H26" s="182"/>
    </row>
    <row r="27" spans="2:8" ht="12.75">
      <c r="B27" s="68"/>
      <c r="F27" s="183" t="s">
        <v>180</v>
      </c>
      <c r="G27" s="183"/>
      <c r="H27" s="183"/>
    </row>
    <row r="28" ht="12.75">
      <c r="B28" s="68"/>
    </row>
  </sheetData>
  <sheetProtection/>
  <mergeCells count="37">
    <mergeCell ref="D13:E13"/>
    <mergeCell ref="D21:E21"/>
    <mergeCell ref="F21:G21"/>
    <mergeCell ref="D19:E19"/>
    <mergeCell ref="D20:E20"/>
    <mergeCell ref="F19:G19"/>
    <mergeCell ref="F20:G20"/>
    <mergeCell ref="D7:E7"/>
    <mergeCell ref="F16:G16"/>
    <mergeCell ref="F10:G10"/>
    <mergeCell ref="F11:G11"/>
    <mergeCell ref="F12:G12"/>
    <mergeCell ref="F13:G13"/>
    <mergeCell ref="D9:E9"/>
    <mergeCell ref="F14:G14"/>
    <mergeCell ref="F15:G15"/>
    <mergeCell ref="D12:E12"/>
    <mergeCell ref="B2:H3"/>
    <mergeCell ref="D4:E4"/>
    <mergeCell ref="F4:G4"/>
    <mergeCell ref="D14:E14"/>
    <mergeCell ref="D15:E15"/>
    <mergeCell ref="D16:E16"/>
    <mergeCell ref="F5:G5"/>
    <mergeCell ref="F6:G6"/>
    <mergeCell ref="F7:G7"/>
    <mergeCell ref="F8:G8"/>
    <mergeCell ref="F25:H25"/>
    <mergeCell ref="F26:H26"/>
    <mergeCell ref="F27:H27"/>
    <mergeCell ref="F24:H24"/>
    <mergeCell ref="D8:E8"/>
    <mergeCell ref="D5:E5"/>
    <mergeCell ref="D10:E10"/>
    <mergeCell ref="D11:E11"/>
    <mergeCell ref="F9:G9"/>
    <mergeCell ref="D6:E6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67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12.7109375" style="0" customWidth="1"/>
    <col min="4" max="4" width="9.7109375" style="0" customWidth="1"/>
  </cols>
  <sheetData>
    <row r="2" spans="2:15" ht="18">
      <c r="B2" s="202" t="s">
        <v>190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2:15" ht="18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5" ht="18">
      <c r="B4" s="203" t="s">
        <v>185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2:15" ht="18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2:15" ht="12.75">
      <c r="B6" s="79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</row>
    <row r="7" spans="2:15" ht="51">
      <c r="B7" s="81" t="s">
        <v>151</v>
      </c>
      <c r="C7" s="82" t="s">
        <v>46</v>
      </c>
      <c r="D7" s="82" t="s">
        <v>152</v>
      </c>
      <c r="E7" s="80" t="s">
        <v>1</v>
      </c>
      <c r="F7" s="82" t="s">
        <v>153</v>
      </c>
      <c r="G7" s="82" t="s">
        <v>2</v>
      </c>
      <c r="H7" s="82" t="s">
        <v>154</v>
      </c>
      <c r="I7" s="82" t="s">
        <v>155</v>
      </c>
      <c r="J7" s="82" t="s">
        <v>156</v>
      </c>
      <c r="K7" s="105" t="s">
        <v>3</v>
      </c>
      <c r="L7" s="82" t="s">
        <v>157</v>
      </c>
      <c r="M7" s="82" t="s">
        <v>158</v>
      </c>
      <c r="N7" s="82" t="s">
        <v>159</v>
      </c>
      <c r="O7" s="82" t="s">
        <v>225</v>
      </c>
    </row>
    <row r="8" spans="2:15" ht="12.75">
      <c r="B8" s="11">
        <v>1</v>
      </c>
      <c r="C8" s="11" t="s">
        <v>48</v>
      </c>
      <c r="D8" s="108">
        <v>85022</v>
      </c>
      <c r="E8" s="84">
        <v>11965</v>
      </c>
      <c r="F8" s="84">
        <v>585</v>
      </c>
      <c r="G8" s="84">
        <v>10800</v>
      </c>
      <c r="H8" s="84">
        <v>14400</v>
      </c>
      <c r="I8" s="84">
        <v>23040</v>
      </c>
      <c r="J8" s="84">
        <v>24232</v>
      </c>
      <c r="K8" s="106">
        <f>SUM(E8:J8)</f>
        <v>85022</v>
      </c>
      <c r="L8" s="84">
        <f aca="true" t="shared" si="0" ref="L8:L19">SUM(K8*1.096)</f>
        <v>93184.11200000001</v>
      </c>
      <c r="M8" s="84">
        <v>49705</v>
      </c>
      <c r="N8" s="84">
        <v>55978</v>
      </c>
      <c r="O8" s="84">
        <f>SUM(M8+N8-K8)</f>
        <v>20661</v>
      </c>
    </row>
    <row r="9" spans="2:15" ht="12.75">
      <c r="B9" s="11">
        <v>2</v>
      </c>
      <c r="C9" s="80" t="s">
        <v>49</v>
      </c>
      <c r="D9" s="109">
        <v>85199</v>
      </c>
      <c r="E9" s="85">
        <v>12068</v>
      </c>
      <c r="F9" s="85">
        <v>659</v>
      </c>
      <c r="G9" s="84">
        <v>10800</v>
      </c>
      <c r="H9" s="84">
        <v>14400</v>
      </c>
      <c r="I9" s="84">
        <v>23040</v>
      </c>
      <c r="J9" s="84">
        <v>24232</v>
      </c>
      <c r="K9" s="106">
        <f aca="true" t="shared" si="1" ref="K9:K19">SUM(E9:J9)</f>
        <v>85199</v>
      </c>
      <c r="L9" s="84">
        <f t="shared" si="0"/>
        <v>93378.104</v>
      </c>
      <c r="M9" s="84">
        <v>19508</v>
      </c>
      <c r="N9" s="84">
        <v>56070</v>
      </c>
      <c r="O9" s="84">
        <f aca="true" t="shared" si="2" ref="O9:O19">SUM(M9+N9-K9)</f>
        <v>-9621</v>
      </c>
    </row>
    <row r="10" spans="2:15" ht="12.75">
      <c r="B10" s="11">
        <v>3</v>
      </c>
      <c r="C10" s="80" t="s">
        <v>50</v>
      </c>
      <c r="D10" s="109">
        <v>85685</v>
      </c>
      <c r="E10" s="85">
        <v>12541</v>
      </c>
      <c r="F10" s="85">
        <v>672</v>
      </c>
      <c r="G10" s="84">
        <v>10800</v>
      </c>
      <c r="H10" s="84">
        <v>14400</v>
      </c>
      <c r="I10" s="84">
        <v>23040</v>
      </c>
      <c r="J10" s="84">
        <v>24232</v>
      </c>
      <c r="K10" s="106">
        <f t="shared" si="1"/>
        <v>85685</v>
      </c>
      <c r="L10" s="84">
        <f t="shared" si="0"/>
        <v>93910.76000000001</v>
      </c>
      <c r="M10" s="84">
        <v>37836</v>
      </c>
      <c r="N10" s="84">
        <v>51486</v>
      </c>
      <c r="O10" s="84">
        <f t="shared" si="2"/>
        <v>3637</v>
      </c>
    </row>
    <row r="11" spans="2:15" ht="12.75">
      <c r="B11" s="11">
        <v>4</v>
      </c>
      <c r="C11" s="80" t="s">
        <v>51</v>
      </c>
      <c r="D11" s="109">
        <v>83868</v>
      </c>
      <c r="E11" s="85">
        <v>10757</v>
      </c>
      <c r="F11" s="85">
        <v>639</v>
      </c>
      <c r="G11" s="84">
        <v>10800</v>
      </c>
      <c r="H11" s="84">
        <v>14400</v>
      </c>
      <c r="I11" s="84">
        <v>23040</v>
      </c>
      <c r="J11" s="84">
        <v>24232</v>
      </c>
      <c r="K11" s="106">
        <f t="shared" si="1"/>
        <v>83868</v>
      </c>
      <c r="L11" s="84">
        <f t="shared" si="0"/>
        <v>91919.32800000001</v>
      </c>
      <c r="M11" s="84">
        <v>24283</v>
      </c>
      <c r="N11" s="84">
        <v>38552</v>
      </c>
      <c r="O11" s="84">
        <f t="shared" si="2"/>
        <v>-21033</v>
      </c>
    </row>
    <row r="12" spans="2:15" ht="12.75">
      <c r="B12" s="11">
        <v>5</v>
      </c>
      <c r="C12" s="80" t="s">
        <v>52</v>
      </c>
      <c r="D12" s="109">
        <v>81204</v>
      </c>
      <c r="E12" s="85">
        <v>8033</v>
      </c>
      <c r="F12" s="85">
        <v>699</v>
      </c>
      <c r="G12" s="84">
        <v>10800</v>
      </c>
      <c r="H12" s="84">
        <v>14400</v>
      </c>
      <c r="I12" s="84">
        <v>23040</v>
      </c>
      <c r="J12" s="84">
        <v>24232</v>
      </c>
      <c r="K12" s="106">
        <f t="shared" si="1"/>
        <v>81204</v>
      </c>
      <c r="L12" s="84">
        <f t="shared" si="0"/>
        <v>88999.584</v>
      </c>
      <c r="M12" s="84">
        <v>74934</v>
      </c>
      <c r="N12" s="84">
        <v>59785</v>
      </c>
      <c r="O12" s="84">
        <f t="shared" si="2"/>
        <v>53515</v>
      </c>
    </row>
    <row r="13" spans="2:15" ht="12.75">
      <c r="B13" s="11">
        <v>6</v>
      </c>
      <c r="C13" s="80" t="s">
        <v>53</v>
      </c>
      <c r="D13" s="109">
        <v>81573</v>
      </c>
      <c r="E13" s="85">
        <v>8449</v>
      </c>
      <c r="F13" s="85">
        <v>652</v>
      </c>
      <c r="G13" s="84">
        <v>10800</v>
      </c>
      <c r="H13" s="84">
        <v>14400</v>
      </c>
      <c r="I13" s="84">
        <v>23040</v>
      </c>
      <c r="J13" s="84">
        <v>24232</v>
      </c>
      <c r="K13" s="106">
        <f t="shared" si="1"/>
        <v>81573</v>
      </c>
      <c r="L13" s="84">
        <f t="shared" si="0"/>
        <v>89404.008</v>
      </c>
      <c r="M13" s="84">
        <v>34087</v>
      </c>
      <c r="N13" s="84">
        <v>40105</v>
      </c>
      <c r="O13" s="84">
        <f t="shared" si="2"/>
        <v>-7381</v>
      </c>
    </row>
    <row r="14" spans="2:15" ht="12.75">
      <c r="B14" s="11">
        <v>7</v>
      </c>
      <c r="C14" s="80" t="s">
        <v>54</v>
      </c>
      <c r="D14" s="109">
        <v>82540</v>
      </c>
      <c r="E14" s="85">
        <v>7224</v>
      </c>
      <c r="F14" s="85">
        <v>684</v>
      </c>
      <c r="G14" s="84">
        <v>12960</v>
      </c>
      <c r="H14" s="84">
        <v>14400</v>
      </c>
      <c r="I14" s="84">
        <v>23040</v>
      </c>
      <c r="J14" s="84">
        <v>24232</v>
      </c>
      <c r="K14" s="106">
        <f t="shared" si="1"/>
        <v>82540</v>
      </c>
      <c r="L14" s="84">
        <f t="shared" si="0"/>
        <v>90463.84000000001</v>
      </c>
      <c r="M14" s="84">
        <v>32205</v>
      </c>
      <c r="N14" s="84">
        <v>38755</v>
      </c>
      <c r="O14" s="84">
        <f t="shared" si="2"/>
        <v>-11580</v>
      </c>
    </row>
    <row r="15" spans="2:15" ht="12.75">
      <c r="B15" s="11">
        <v>8</v>
      </c>
      <c r="C15" s="80" t="s">
        <v>55</v>
      </c>
      <c r="D15" s="109">
        <v>0</v>
      </c>
      <c r="E15" s="85">
        <v>0</v>
      </c>
      <c r="F15" s="85">
        <v>626</v>
      </c>
      <c r="G15" s="84">
        <v>12960</v>
      </c>
      <c r="H15" s="84">
        <v>14400</v>
      </c>
      <c r="I15" s="84">
        <v>23040</v>
      </c>
      <c r="J15" s="84">
        <v>24232</v>
      </c>
      <c r="K15" s="106">
        <f>SUM(E15:J15)</f>
        <v>75258</v>
      </c>
      <c r="L15" s="84">
        <f t="shared" si="0"/>
        <v>82482.76800000001</v>
      </c>
      <c r="M15" s="84">
        <v>41082</v>
      </c>
      <c r="N15" s="84">
        <v>37370</v>
      </c>
      <c r="O15" s="84">
        <f t="shared" si="2"/>
        <v>3194</v>
      </c>
    </row>
    <row r="16" spans="2:15" ht="12.75">
      <c r="B16" s="11">
        <v>9</v>
      </c>
      <c r="C16" s="80" t="s">
        <v>160</v>
      </c>
      <c r="D16" s="109">
        <v>0</v>
      </c>
      <c r="E16" s="85">
        <v>0</v>
      </c>
      <c r="F16" s="85">
        <v>500</v>
      </c>
      <c r="G16" s="84">
        <v>12960</v>
      </c>
      <c r="H16" s="84">
        <v>14400</v>
      </c>
      <c r="I16" s="84">
        <v>23040</v>
      </c>
      <c r="J16" s="84">
        <v>24232</v>
      </c>
      <c r="K16" s="106">
        <f t="shared" si="1"/>
        <v>75132</v>
      </c>
      <c r="L16" s="84">
        <f t="shared" si="0"/>
        <v>82344.672</v>
      </c>
      <c r="M16" s="84">
        <v>0</v>
      </c>
      <c r="N16" s="84">
        <v>0</v>
      </c>
      <c r="O16" s="84">
        <f t="shared" si="2"/>
        <v>-75132</v>
      </c>
    </row>
    <row r="17" spans="2:15" ht="12.75">
      <c r="B17" s="11">
        <v>10</v>
      </c>
      <c r="C17" s="80" t="s">
        <v>57</v>
      </c>
      <c r="D17" s="109">
        <v>0</v>
      </c>
      <c r="E17" s="85">
        <v>0</v>
      </c>
      <c r="F17" s="85">
        <v>0</v>
      </c>
      <c r="G17" s="84">
        <v>12960</v>
      </c>
      <c r="H17" s="84">
        <v>14400</v>
      </c>
      <c r="I17" s="84">
        <v>23040</v>
      </c>
      <c r="J17" s="84">
        <v>24232</v>
      </c>
      <c r="K17" s="106">
        <f t="shared" si="1"/>
        <v>74632</v>
      </c>
      <c r="L17" s="84">
        <f t="shared" si="0"/>
        <v>81796.672</v>
      </c>
      <c r="M17" s="84">
        <v>0</v>
      </c>
      <c r="N17" s="84">
        <v>0</v>
      </c>
      <c r="O17" s="84">
        <f t="shared" si="2"/>
        <v>-74632</v>
      </c>
    </row>
    <row r="18" spans="2:15" ht="12.75">
      <c r="B18" s="11">
        <v>11</v>
      </c>
      <c r="C18" s="80" t="s">
        <v>161</v>
      </c>
      <c r="D18" s="109">
        <v>0</v>
      </c>
      <c r="E18" s="85">
        <v>0</v>
      </c>
      <c r="F18" s="85">
        <v>0</v>
      </c>
      <c r="G18" s="84">
        <v>12960</v>
      </c>
      <c r="H18" s="84">
        <v>14400</v>
      </c>
      <c r="I18" s="84">
        <v>23040</v>
      </c>
      <c r="J18" s="84">
        <v>24232</v>
      </c>
      <c r="K18" s="106">
        <f t="shared" si="1"/>
        <v>74632</v>
      </c>
      <c r="L18" s="84">
        <f t="shared" si="0"/>
        <v>81796.672</v>
      </c>
      <c r="M18" s="84">
        <v>0</v>
      </c>
      <c r="N18" s="84">
        <v>0</v>
      </c>
      <c r="O18" s="84">
        <f t="shared" si="2"/>
        <v>-74632</v>
      </c>
    </row>
    <row r="19" spans="2:15" ht="12.75">
      <c r="B19" s="11">
        <v>12</v>
      </c>
      <c r="C19" s="80" t="s">
        <v>59</v>
      </c>
      <c r="D19" s="109">
        <v>0</v>
      </c>
      <c r="E19" s="85">
        <v>0</v>
      </c>
      <c r="F19" s="85">
        <v>0</v>
      </c>
      <c r="G19" s="84">
        <v>12960</v>
      </c>
      <c r="H19" s="84">
        <v>14400</v>
      </c>
      <c r="I19" s="84">
        <v>23040</v>
      </c>
      <c r="J19" s="84">
        <v>24232</v>
      </c>
      <c r="K19" s="106">
        <f t="shared" si="1"/>
        <v>74632</v>
      </c>
      <c r="L19" s="84">
        <f t="shared" si="0"/>
        <v>81796.672</v>
      </c>
      <c r="M19" s="84">
        <v>0</v>
      </c>
      <c r="N19" s="84">
        <v>0</v>
      </c>
      <c r="O19" s="84">
        <f t="shared" si="2"/>
        <v>-74632</v>
      </c>
    </row>
    <row r="20" spans="2:15" ht="12.75">
      <c r="B20" s="86"/>
      <c r="C20" s="118" t="s">
        <v>3</v>
      </c>
      <c r="D20" s="110">
        <f aca="true" t="shared" si="3" ref="D20:I20">SUM(D8:D19)</f>
        <v>585091</v>
      </c>
      <c r="E20" s="119">
        <f t="shared" si="3"/>
        <v>71037</v>
      </c>
      <c r="F20" s="106">
        <f t="shared" si="3"/>
        <v>5716</v>
      </c>
      <c r="G20" s="106">
        <f>SUM(G8:G19)</f>
        <v>142560</v>
      </c>
      <c r="H20" s="119">
        <f t="shared" si="3"/>
        <v>172800</v>
      </c>
      <c r="I20" s="119">
        <f t="shared" si="3"/>
        <v>276480</v>
      </c>
      <c r="J20" s="106">
        <f aca="true" t="shared" si="4" ref="J20:O20">SUM(J8:J19)</f>
        <v>290784</v>
      </c>
      <c r="K20" s="107">
        <f t="shared" si="4"/>
        <v>959377</v>
      </c>
      <c r="L20" s="106">
        <f t="shared" si="4"/>
        <v>1051477.192</v>
      </c>
      <c r="M20" s="106">
        <f t="shared" si="4"/>
        <v>313640</v>
      </c>
      <c r="N20" s="106">
        <f t="shared" si="4"/>
        <v>378101</v>
      </c>
      <c r="O20" s="106">
        <f t="shared" si="4"/>
        <v>-267636</v>
      </c>
    </row>
    <row r="21" spans="2:15" ht="12.75">
      <c r="B21" s="22"/>
      <c r="C21" s="204"/>
      <c r="D21" s="204"/>
      <c r="E21" s="204"/>
      <c r="F21" s="204"/>
      <c r="G21" s="204"/>
      <c r="H21" s="204"/>
      <c r="I21" s="204"/>
      <c r="J21" s="120"/>
      <c r="K21" s="121"/>
      <c r="L21" s="122"/>
      <c r="M21" s="205">
        <f>SUM(M20+N20)</f>
        <v>691741</v>
      </c>
      <c r="N21" s="206"/>
      <c r="O21" s="106">
        <f>SUM(L20-M21)</f>
        <v>359736.19200000004</v>
      </c>
    </row>
    <row r="22" spans="2:15" ht="12.75">
      <c r="B22" s="22"/>
      <c r="C22" s="87"/>
      <c r="D22" s="88"/>
      <c r="E22" s="88"/>
      <c r="F22" s="88"/>
      <c r="G22" s="88"/>
      <c r="H22" s="88"/>
      <c r="I22" s="88"/>
      <c r="J22" s="89"/>
      <c r="K22" s="90"/>
      <c r="L22" s="89"/>
      <c r="M22" s="91"/>
      <c r="N22" s="89"/>
      <c r="O22" s="89"/>
    </row>
    <row r="23" spans="2:15" ht="12.75">
      <c r="B23" s="22"/>
      <c r="C23" s="87"/>
      <c r="D23" s="88"/>
      <c r="E23" s="88"/>
      <c r="F23" s="88"/>
      <c r="G23" s="88"/>
      <c r="H23" s="88"/>
      <c r="I23" s="88"/>
      <c r="J23" s="89"/>
      <c r="K23" s="90"/>
      <c r="L23" s="89"/>
      <c r="M23" s="91"/>
      <c r="N23" s="89"/>
      <c r="O23" s="92"/>
    </row>
    <row r="24" spans="2:15" ht="12.75">
      <c r="B24" s="22"/>
      <c r="C24" s="87"/>
      <c r="D24" s="88"/>
      <c r="E24" s="88"/>
      <c r="F24" s="88"/>
      <c r="G24" s="88"/>
      <c r="H24" s="88"/>
      <c r="I24" s="88"/>
      <c r="J24" s="89"/>
      <c r="K24" s="90"/>
      <c r="L24" s="207" t="s">
        <v>162</v>
      </c>
      <c r="M24" s="207"/>
      <c r="N24" s="207"/>
      <c r="O24" s="88"/>
    </row>
    <row r="25" spans="2:15" ht="12.75">
      <c r="B25" s="22"/>
      <c r="C25" s="87"/>
      <c r="D25" s="88"/>
      <c r="E25" s="88"/>
      <c r="F25" s="88"/>
      <c r="G25" s="88"/>
      <c r="H25" s="88"/>
      <c r="I25" s="88"/>
      <c r="J25" s="89"/>
      <c r="K25" s="90"/>
      <c r="L25" s="207" t="s">
        <v>163</v>
      </c>
      <c r="M25" s="207"/>
      <c r="N25" s="207"/>
      <c r="O25" s="88"/>
    </row>
    <row r="26" spans="2:15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07" t="s">
        <v>173</v>
      </c>
      <c r="M26" s="207"/>
      <c r="N26" s="207"/>
      <c r="O26" s="22"/>
    </row>
    <row r="43" spans="2:15" ht="18">
      <c r="B43" s="202" t="s">
        <v>190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</row>
    <row r="44" spans="2:15" ht="18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2:15" ht="18">
      <c r="B45" s="208" t="s">
        <v>186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</row>
    <row r="46" spans="2:15" ht="18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2:15" ht="12.75">
      <c r="B47" s="79">
        <v>1</v>
      </c>
      <c r="C47" s="80">
        <v>2</v>
      </c>
      <c r="D47" s="80">
        <v>3</v>
      </c>
      <c r="E47" s="80">
        <v>4</v>
      </c>
      <c r="F47" s="80">
        <v>5</v>
      </c>
      <c r="G47" s="80">
        <v>6</v>
      </c>
      <c r="H47" s="80">
        <v>7</v>
      </c>
      <c r="I47" s="80">
        <v>8</v>
      </c>
      <c r="J47" s="80">
        <v>9</v>
      </c>
      <c r="K47" s="80">
        <v>10</v>
      </c>
      <c r="L47" s="80">
        <v>11</v>
      </c>
      <c r="M47" s="80">
        <v>12</v>
      </c>
      <c r="N47" s="80">
        <v>13</v>
      </c>
      <c r="O47" s="80">
        <v>14</v>
      </c>
    </row>
    <row r="48" spans="2:15" ht="38.25">
      <c r="B48" s="81" t="s">
        <v>151</v>
      </c>
      <c r="C48" s="82" t="s">
        <v>46</v>
      </c>
      <c r="D48" s="82" t="s">
        <v>152</v>
      </c>
      <c r="E48" s="82" t="s">
        <v>1</v>
      </c>
      <c r="F48" s="82" t="s">
        <v>153</v>
      </c>
      <c r="G48" s="82" t="s">
        <v>2</v>
      </c>
      <c r="H48" s="82" t="s">
        <v>164</v>
      </c>
      <c r="I48" s="82" t="s">
        <v>155</v>
      </c>
      <c r="J48" s="82" t="s">
        <v>156</v>
      </c>
      <c r="K48" s="82" t="s">
        <v>3</v>
      </c>
      <c r="L48" s="82" t="s">
        <v>157</v>
      </c>
      <c r="M48" s="82" t="s">
        <v>165</v>
      </c>
      <c r="N48" s="82" t="s">
        <v>165</v>
      </c>
      <c r="O48" s="82" t="s">
        <v>175</v>
      </c>
    </row>
    <row r="49" spans="2:15" ht="12.75">
      <c r="B49" s="11">
        <v>1</v>
      </c>
      <c r="C49" s="11" t="s">
        <v>48</v>
      </c>
      <c r="D49" s="83">
        <f aca="true" t="shared" si="5" ref="D49:J60">SUM(D8)</f>
        <v>85022</v>
      </c>
      <c r="E49" s="84">
        <f t="shared" si="5"/>
        <v>11965</v>
      </c>
      <c r="F49" s="84">
        <f t="shared" si="5"/>
        <v>585</v>
      </c>
      <c r="G49" s="84">
        <f t="shared" si="5"/>
        <v>10800</v>
      </c>
      <c r="H49" s="84">
        <f t="shared" si="5"/>
        <v>14400</v>
      </c>
      <c r="I49" s="84">
        <f t="shared" si="5"/>
        <v>23040</v>
      </c>
      <c r="J49" s="84">
        <f t="shared" si="5"/>
        <v>24232</v>
      </c>
      <c r="K49" s="84">
        <f>SUM(E49:J49)</f>
        <v>85022</v>
      </c>
      <c r="L49" s="84">
        <f>SUM(K49*1.096)</f>
        <v>93184.11200000001</v>
      </c>
      <c r="M49" s="84">
        <v>5000</v>
      </c>
      <c r="N49" s="84">
        <v>20000</v>
      </c>
      <c r="O49" s="84">
        <f>SUM(I49:J49)</f>
        <v>47272</v>
      </c>
    </row>
    <row r="50" spans="2:15" ht="12.75">
      <c r="B50" s="11">
        <v>2</v>
      </c>
      <c r="C50" s="80" t="s">
        <v>49</v>
      </c>
      <c r="D50" s="83">
        <f t="shared" si="5"/>
        <v>85199</v>
      </c>
      <c r="E50" s="84">
        <f t="shared" si="5"/>
        <v>12068</v>
      </c>
      <c r="F50" s="84">
        <f t="shared" si="5"/>
        <v>659</v>
      </c>
      <c r="G50" s="84">
        <f t="shared" si="5"/>
        <v>10800</v>
      </c>
      <c r="H50" s="84">
        <f t="shared" si="5"/>
        <v>14400</v>
      </c>
      <c r="I50" s="84">
        <f t="shared" si="5"/>
        <v>23040</v>
      </c>
      <c r="J50" s="84">
        <f t="shared" si="5"/>
        <v>24232</v>
      </c>
      <c r="K50" s="84">
        <f aca="true" t="shared" si="6" ref="K50:K60">SUM(E50:J50)</f>
        <v>85199</v>
      </c>
      <c r="L50" s="84">
        <f aca="true" t="shared" si="7" ref="L50:L60">SUM(K50*1.096)</f>
        <v>93378.104</v>
      </c>
      <c r="M50" s="84">
        <v>0</v>
      </c>
      <c r="N50" s="84">
        <v>55000</v>
      </c>
      <c r="O50" s="84">
        <f aca="true" t="shared" si="8" ref="O50:O60">SUM(I50:J50)</f>
        <v>47272</v>
      </c>
    </row>
    <row r="51" spans="2:15" ht="12.75">
      <c r="B51" s="11">
        <v>3</v>
      </c>
      <c r="C51" s="80" t="s">
        <v>50</v>
      </c>
      <c r="D51" s="83">
        <f t="shared" si="5"/>
        <v>85685</v>
      </c>
      <c r="E51" s="84">
        <f t="shared" si="5"/>
        <v>12541</v>
      </c>
      <c r="F51" s="84">
        <f t="shared" si="5"/>
        <v>672</v>
      </c>
      <c r="G51" s="84">
        <f t="shared" si="5"/>
        <v>10800</v>
      </c>
      <c r="H51" s="84">
        <f t="shared" si="5"/>
        <v>14400</v>
      </c>
      <c r="I51" s="84">
        <f t="shared" si="5"/>
        <v>23040</v>
      </c>
      <c r="J51" s="84">
        <f t="shared" si="5"/>
        <v>24232</v>
      </c>
      <c r="K51" s="84">
        <f t="shared" si="6"/>
        <v>85685</v>
      </c>
      <c r="L51" s="84">
        <f t="shared" si="7"/>
        <v>93910.76000000001</v>
      </c>
      <c r="M51" s="84">
        <v>20000</v>
      </c>
      <c r="N51" s="84">
        <v>23828</v>
      </c>
      <c r="O51" s="84">
        <f t="shared" si="8"/>
        <v>47272</v>
      </c>
    </row>
    <row r="52" spans="2:15" ht="12.75">
      <c r="B52" s="11">
        <v>4</v>
      </c>
      <c r="C52" s="80" t="s">
        <v>51</v>
      </c>
      <c r="D52" s="83">
        <f t="shared" si="5"/>
        <v>83868</v>
      </c>
      <c r="E52" s="84">
        <f t="shared" si="5"/>
        <v>10757</v>
      </c>
      <c r="F52" s="84">
        <f t="shared" si="5"/>
        <v>639</v>
      </c>
      <c r="G52" s="84">
        <f t="shared" si="5"/>
        <v>10800</v>
      </c>
      <c r="H52" s="84">
        <f t="shared" si="5"/>
        <v>14400</v>
      </c>
      <c r="I52" s="84">
        <f t="shared" si="5"/>
        <v>23040</v>
      </c>
      <c r="J52" s="84">
        <f t="shared" si="5"/>
        <v>24232</v>
      </c>
      <c r="K52" s="84">
        <f t="shared" si="6"/>
        <v>83868</v>
      </c>
      <c r="L52" s="84">
        <f t="shared" si="7"/>
        <v>91919.32800000001</v>
      </c>
      <c r="M52" s="84">
        <v>10000</v>
      </c>
      <c r="N52" s="84">
        <v>20000</v>
      </c>
      <c r="O52" s="84">
        <f t="shared" si="8"/>
        <v>47272</v>
      </c>
    </row>
    <row r="53" spans="2:15" ht="12.75">
      <c r="B53" s="11">
        <v>5</v>
      </c>
      <c r="C53" s="80" t="s">
        <v>52</v>
      </c>
      <c r="D53" s="83">
        <f t="shared" si="5"/>
        <v>81204</v>
      </c>
      <c r="E53" s="84">
        <f t="shared" si="5"/>
        <v>8033</v>
      </c>
      <c r="F53" s="84">
        <f t="shared" si="5"/>
        <v>699</v>
      </c>
      <c r="G53" s="84">
        <f t="shared" si="5"/>
        <v>10800</v>
      </c>
      <c r="H53" s="84">
        <f t="shared" si="5"/>
        <v>14400</v>
      </c>
      <c r="I53" s="84">
        <f t="shared" si="5"/>
        <v>23040</v>
      </c>
      <c r="J53" s="84">
        <f t="shared" si="5"/>
        <v>24232</v>
      </c>
      <c r="K53" s="84">
        <f t="shared" si="6"/>
        <v>81204</v>
      </c>
      <c r="L53" s="84">
        <f t="shared" si="7"/>
        <v>88999.584</v>
      </c>
      <c r="M53" s="84">
        <v>40000</v>
      </c>
      <c r="N53" s="84">
        <v>60000</v>
      </c>
      <c r="O53" s="84">
        <f t="shared" si="8"/>
        <v>47272</v>
      </c>
    </row>
    <row r="54" spans="2:15" ht="12.75">
      <c r="B54" s="11">
        <v>6</v>
      </c>
      <c r="C54" s="80" t="s">
        <v>53</v>
      </c>
      <c r="D54" s="83">
        <f t="shared" si="5"/>
        <v>81573</v>
      </c>
      <c r="E54" s="84">
        <f t="shared" si="5"/>
        <v>8449</v>
      </c>
      <c r="F54" s="84">
        <f t="shared" si="5"/>
        <v>652</v>
      </c>
      <c r="G54" s="84">
        <f t="shared" si="5"/>
        <v>10800</v>
      </c>
      <c r="H54" s="84">
        <f t="shared" si="5"/>
        <v>14400</v>
      </c>
      <c r="I54" s="84">
        <f t="shared" si="5"/>
        <v>23040</v>
      </c>
      <c r="J54" s="84">
        <f t="shared" si="5"/>
        <v>24232</v>
      </c>
      <c r="K54" s="84">
        <f t="shared" si="6"/>
        <v>81573</v>
      </c>
      <c r="L54" s="84">
        <f t="shared" si="7"/>
        <v>89404.008</v>
      </c>
      <c r="M54" s="84">
        <v>40000</v>
      </c>
      <c r="N54" s="84">
        <v>0</v>
      </c>
      <c r="O54" s="84">
        <f t="shared" si="8"/>
        <v>47272</v>
      </c>
    </row>
    <row r="55" spans="2:15" ht="12.75">
      <c r="B55" s="11">
        <v>7</v>
      </c>
      <c r="C55" s="80" t="s">
        <v>54</v>
      </c>
      <c r="D55" s="83">
        <f t="shared" si="5"/>
        <v>82540</v>
      </c>
      <c r="E55" s="84">
        <f t="shared" si="5"/>
        <v>7224</v>
      </c>
      <c r="F55" s="84">
        <f t="shared" si="5"/>
        <v>684</v>
      </c>
      <c r="G55" s="84">
        <f t="shared" si="5"/>
        <v>12960</v>
      </c>
      <c r="H55" s="84">
        <f t="shared" si="5"/>
        <v>14400</v>
      </c>
      <c r="I55" s="84">
        <f t="shared" si="5"/>
        <v>23040</v>
      </c>
      <c r="J55" s="84">
        <f t="shared" si="5"/>
        <v>24232</v>
      </c>
      <c r="K55" s="84">
        <f t="shared" si="6"/>
        <v>82540</v>
      </c>
      <c r="L55" s="84">
        <f t="shared" si="7"/>
        <v>90463.84000000001</v>
      </c>
      <c r="M55" s="84">
        <v>3000</v>
      </c>
      <c r="N55" s="84">
        <v>15675</v>
      </c>
      <c r="O55" s="84">
        <f t="shared" si="8"/>
        <v>47272</v>
      </c>
    </row>
    <row r="56" spans="2:15" ht="12.75">
      <c r="B56" s="11">
        <v>8</v>
      </c>
      <c r="C56" s="80" t="s">
        <v>55</v>
      </c>
      <c r="D56" s="83">
        <f t="shared" si="5"/>
        <v>0</v>
      </c>
      <c r="E56" s="84">
        <f t="shared" si="5"/>
        <v>0</v>
      </c>
      <c r="F56" s="84">
        <f t="shared" si="5"/>
        <v>626</v>
      </c>
      <c r="G56" s="84">
        <f t="shared" si="5"/>
        <v>12960</v>
      </c>
      <c r="H56" s="84">
        <f t="shared" si="5"/>
        <v>14400</v>
      </c>
      <c r="I56" s="84">
        <f t="shared" si="5"/>
        <v>23040</v>
      </c>
      <c r="J56" s="84">
        <f t="shared" si="5"/>
        <v>24232</v>
      </c>
      <c r="K56" s="84">
        <f t="shared" si="6"/>
        <v>75258</v>
      </c>
      <c r="L56" s="84">
        <f t="shared" si="7"/>
        <v>82482.76800000001</v>
      </c>
      <c r="M56" s="84">
        <v>0</v>
      </c>
      <c r="N56" s="84">
        <v>0</v>
      </c>
      <c r="O56" s="84">
        <f t="shared" si="8"/>
        <v>47272</v>
      </c>
    </row>
    <row r="57" spans="2:15" ht="12.75">
      <c r="B57" s="11">
        <v>9</v>
      </c>
      <c r="C57" s="80" t="s">
        <v>160</v>
      </c>
      <c r="D57" s="83">
        <f t="shared" si="5"/>
        <v>0</v>
      </c>
      <c r="E57" s="84">
        <f t="shared" si="5"/>
        <v>0</v>
      </c>
      <c r="F57" s="84">
        <f t="shared" si="5"/>
        <v>500</v>
      </c>
      <c r="G57" s="84">
        <f t="shared" si="5"/>
        <v>12960</v>
      </c>
      <c r="H57" s="84">
        <f t="shared" si="5"/>
        <v>14400</v>
      </c>
      <c r="I57" s="84">
        <f t="shared" si="5"/>
        <v>23040</v>
      </c>
      <c r="J57" s="84">
        <f t="shared" si="5"/>
        <v>24232</v>
      </c>
      <c r="K57" s="84">
        <f t="shared" si="6"/>
        <v>75132</v>
      </c>
      <c r="L57" s="84">
        <f t="shared" si="7"/>
        <v>82344.672</v>
      </c>
      <c r="M57" s="84">
        <v>0</v>
      </c>
      <c r="N57" s="84">
        <v>0</v>
      </c>
      <c r="O57" s="84">
        <f t="shared" si="8"/>
        <v>47272</v>
      </c>
    </row>
    <row r="58" spans="2:15" ht="12.75">
      <c r="B58" s="11">
        <v>10</v>
      </c>
      <c r="C58" s="80" t="s">
        <v>57</v>
      </c>
      <c r="D58" s="83">
        <f t="shared" si="5"/>
        <v>0</v>
      </c>
      <c r="E58" s="84">
        <f t="shared" si="5"/>
        <v>0</v>
      </c>
      <c r="F58" s="84">
        <f t="shared" si="5"/>
        <v>0</v>
      </c>
      <c r="G58" s="84">
        <f t="shared" si="5"/>
        <v>12960</v>
      </c>
      <c r="H58" s="84">
        <f t="shared" si="5"/>
        <v>14400</v>
      </c>
      <c r="I58" s="84">
        <f t="shared" si="5"/>
        <v>23040</v>
      </c>
      <c r="J58" s="84">
        <f t="shared" si="5"/>
        <v>24232</v>
      </c>
      <c r="K58" s="84">
        <f t="shared" si="6"/>
        <v>74632</v>
      </c>
      <c r="L58" s="84">
        <f t="shared" si="7"/>
        <v>81796.672</v>
      </c>
      <c r="M58" s="84">
        <v>0</v>
      </c>
      <c r="N58" s="84">
        <v>0</v>
      </c>
      <c r="O58" s="84">
        <f t="shared" si="8"/>
        <v>47272</v>
      </c>
    </row>
    <row r="59" spans="2:15" ht="12.75">
      <c r="B59" s="11">
        <v>11</v>
      </c>
      <c r="C59" s="80" t="s">
        <v>161</v>
      </c>
      <c r="D59" s="83">
        <f t="shared" si="5"/>
        <v>0</v>
      </c>
      <c r="E59" s="84">
        <f t="shared" si="5"/>
        <v>0</v>
      </c>
      <c r="F59" s="84">
        <f t="shared" si="5"/>
        <v>0</v>
      </c>
      <c r="G59" s="84">
        <f t="shared" si="5"/>
        <v>12960</v>
      </c>
      <c r="H59" s="84">
        <f t="shared" si="5"/>
        <v>14400</v>
      </c>
      <c r="I59" s="84">
        <f t="shared" si="5"/>
        <v>23040</v>
      </c>
      <c r="J59" s="84">
        <f t="shared" si="5"/>
        <v>24232</v>
      </c>
      <c r="K59" s="84">
        <f t="shared" si="6"/>
        <v>74632</v>
      </c>
      <c r="L59" s="84">
        <f t="shared" si="7"/>
        <v>81796.672</v>
      </c>
      <c r="M59" s="84">
        <v>0</v>
      </c>
      <c r="N59" s="84">
        <v>0</v>
      </c>
      <c r="O59" s="84">
        <f t="shared" si="8"/>
        <v>47272</v>
      </c>
    </row>
    <row r="60" spans="2:15" ht="12.75">
      <c r="B60" s="11">
        <v>12</v>
      </c>
      <c r="C60" s="80" t="s">
        <v>59</v>
      </c>
      <c r="D60" s="83">
        <f t="shared" si="5"/>
        <v>0</v>
      </c>
      <c r="E60" s="84">
        <f t="shared" si="5"/>
        <v>0</v>
      </c>
      <c r="F60" s="84">
        <f t="shared" si="5"/>
        <v>0</v>
      </c>
      <c r="G60" s="84">
        <f t="shared" si="5"/>
        <v>12960</v>
      </c>
      <c r="H60" s="84">
        <f t="shared" si="5"/>
        <v>14400</v>
      </c>
      <c r="I60" s="84">
        <f t="shared" si="5"/>
        <v>23040</v>
      </c>
      <c r="J60" s="84">
        <f t="shared" si="5"/>
        <v>24232</v>
      </c>
      <c r="K60" s="84">
        <f t="shared" si="6"/>
        <v>74632</v>
      </c>
      <c r="L60" s="84">
        <f t="shared" si="7"/>
        <v>81796.672</v>
      </c>
      <c r="M60" s="84">
        <v>0</v>
      </c>
      <c r="N60" s="84">
        <v>0</v>
      </c>
      <c r="O60" s="84">
        <f t="shared" si="8"/>
        <v>47272</v>
      </c>
    </row>
    <row r="61" spans="2:15" ht="12.75">
      <c r="B61" s="123"/>
      <c r="C61" s="125" t="s">
        <v>3</v>
      </c>
      <c r="D61" s="126">
        <f aca="true" t="shared" si="9" ref="D61:L61">SUM(D49:D60)</f>
        <v>585091</v>
      </c>
      <c r="E61" s="114">
        <f t="shared" si="9"/>
        <v>71037</v>
      </c>
      <c r="F61" s="114">
        <f t="shared" si="9"/>
        <v>5716</v>
      </c>
      <c r="G61" s="114">
        <f t="shared" si="9"/>
        <v>142560</v>
      </c>
      <c r="H61" s="114">
        <f t="shared" si="9"/>
        <v>172800</v>
      </c>
      <c r="I61" s="114">
        <f t="shared" si="9"/>
        <v>276480</v>
      </c>
      <c r="J61" s="114">
        <f t="shared" si="9"/>
        <v>290784</v>
      </c>
      <c r="K61" s="127">
        <f t="shared" si="9"/>
        <v>959377</v>
      </c>
      <c r="L61" s="114">
        <f t="shared" si="9"/>
        <v>1051477.192</v>
      </c>
      <c r="M61" s="114">
        <f>SUM(M49:M60)</f>
        <v>118000</v>
      </c>
      <c r="N61" s="114">
        <f>SUM(N49:N60)</f>
        <v>194503</v>
      </c>
      <c r="O61" s="114">
        <f>SUM(O49:O60)</f>
        <v>567264</v>
      </c>
    </row>
    <row r="62" spans="2:15" ht="12.75">
      <c r="B62" s="124"/>
      <c r="C62" s="181"/>
      <c r="D62" s="181"/>
      <c r="E62" s="181"/>
      <c r="F62" s="181"/>
      <c r="G62" s="181"/>
      <c r="H62" s="181"/>
      <c r="I62" s="181"/>
      <c r="J62" s="128"/>
      <c r="K62" s="129"/>
      <c r="L62" s="130"/>
      <c r="M62" s="209">
        <f>SUM(M61+N61)</f>
        <v>312503</v>
      </c>
      <c r="N62" s="210"/>
      <c r="O62" s="114">
        <f>SUM(O61-M62)</f>
        <v>254761</v>
      </c>
    </row>
    <row r="63" spans="2:15" ht="12.75">
      <c r="B63" s="22"/>
      <c r="C63" s="87"/>
      <c r="D63" s="88"/>
      <c r="E63" s="88"/>
      <c r="F63" s="88"/>
      <c r="G63" s="88"/>
      <c r="H63" s="88"/>
      <c r="I63" s="88"/>
      <c r="J63" s="89"/>
      <c r="K63" s="90"/>
      <c r="L63" s="89"/>
      <c r="M63" s="91"/>
      <c r="N63" s="89"/>
      <c r="O63" s="89"/>
    </row>
    <row r="64" spans="2:15" ht="12.75">
      <c r="B64" s="22"/>
      <c r="C64" s="87"/>
      <c r="D64" s="88"/>
      <c r="E64" s="88"/>
      <c r="F64" s="88"/>
      <c r="G64" s="88"/>
      <c r="H64" s="88"/>
      <c r="I64" s="88"/>
      <c r="J64" s="89"/>
      <c r="K64" s="90"/>
      <c r="L64" s="89"/>
      <c r="M64" s="91"/>
      <c r="N64" s="89"/>
      <c r="O64" s="92"/>
    </row>
    <row r="65" spans="2:15" ht="12.75">
      <c r="B65" s="22"/>
      <c r="C65" s="87"/>
      <c r="D65" s="88"/>
      <c r="E65" s="88"/>
      <c r="F65" s="88"/>
      <c r="G65" s="88"/>
      <c r="H65" s="88"/>
      <c r="I65" s="88"/>
      <c r="J65" s="89"/>
      <c r="K65" s="90"/>
      <c r="L65" s="207" t="s">
        <v>162</v>
      </c>
      <c r="M65" s="207"/>
      <c r="N65" s="207"/>
      <c r="O65" s="88"/>
    </row>
    <row r="66" spans="2:15" ht="12.75">
      <c r="B66" s="22"/>
      <c r="C66" s="87"/>
      <c r="D66" s="88"/>
      <c r="E66" s="88"/>
      <c r="F66" s="88"/>
      <c r="G66" s="88"/>
      <c r="H66" s="88"/>
      <c r="I66" s="88"/>
      <c r="J66" s="89"/>
      <c r="K66" s="90"/>
      <c r="L66" s="207" t="s">
        <v>163</v>
      </c>
      <c r="M66" s="207"/>
      <c r="N66" s="207"/>
      <c r="O66" s="88"/>
    </row>
    <row r="67" spans="2:15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07" t="s">
        <v>173</v>
      </c>
      <c r="M67" s="207"/>
      <c r="N67" s="207"/>
      <c r="O67" s="22"/>
    </row>
  </sheetData>
  <sheetProtection/>
  <mergeCells count="14">
    <mergeCell ref="L66:N66"/>
    <mergeCell ref="L67:N67"/>
    <mergeCell ref="L26:N26"/>
    <mergeCell ref="B43:O43"/>
    <mergeCell ref="B45:O45"/>
    <mergeCell ref="C62:I62"/>
    <mergeCell ref="M62:N62"/>
    <mergeCell ref="L65:N65"/>
    <mergeCell ref="B2:O2"/>
    <mergeCell ref="B4:O4"/>
    <mergeCell ref="C21:I21"/>
    <mergeCell ref="M21:N21"/>
    <mergeCell ref="L24:N24"/>
    <mergeCell ref="L25:N25"/>
  </mergeCells>
  <printOptions/>
  <pageMargins left="0.45" right="0.45" top="0.5" bottom="0.5" header="0.05" footer="0.05"/>
  <pageSetup horizontalDpi="600" verticalDpi="600" orientation="landscape" paperSize="9" r:id="rId3"/>
  <ignoredErrors>
    <ignoredError sqref="K8:K1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67"/>
  <sheetViews>
    <sheetView zoomScale="90" zoomScaleNormal="90" zoomScalePageLayoutView="0" workbookViewId="0" topLeftCell="A25">
      <selection activeCell="C29" sqref="C29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8.7109375" style="0" customWidth="1"/>
    <col min="4" max="4" width="8.7109375" style="0" customWidth="1"/>
    <col min="5" max="5" width="9.8515625" style="0" customWidth="1"/>
    <col min="6" max="6" width="8.421875" style="1" customWidth="1"/>
    <col min="7" max="7" width="7.7109375" style="1" customWidth="1"/>
    <col min="8" max="8" width="8.57421875" style="1" customWidth="1"/>
    <col min="9" max="9" width="8.7109375" style="1" customWidth="1"/>
    <col min="10" max="10" width="8.57421875" style="1" customWidth="1"/>
    <col min="11" max="11" width="8.7109375" style="1" customWidth="1"/>
    <col min="12" max="12" width="10.421875" style="1" customWidth="1"/>
    <col min="13" max="13" width="10.140625" style="1" customWidth="1"/>
    <col min="14" max="14" width="10.00390625" style="1" customWidth="1"/>
    <col min="15" max="15" width="10.140625" style="2" customWidth="1"/>
    <col min="16" max="16" width="10.140625" style="1" customWidth="1"/>
    <col min="17" max="17" width="12.7109375" style="1" customWidth="1"/>
  </cols>
  <sheetData>
    <row r="1" ht="12.75"/>
    <row r="2" spans="2:17" ht="21" customHeight="1">
      <c r="B2" s="147" t="s">
        <v>191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151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143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137">
        <v>77.5</v>
      </c>
      <c r="E4" s="6">
        <v>1</v>
      </c>
      <c r="F4" s="7">
        <f>$E$80/SUM($E$4:$E$75)*1</f>
        <v>85.58865248226951</v>
      </c>
      <c r="G4" s="7">
        <f>E81/B75</f>
        <v>9.152777777777779</v>
      </c>
      <c r="H4" s="7">
        <v>150</v>
      </c>
      <c r="I4" s="7">
        <v>200</v>
      </c>
      <c r="J4" s="7">
        <v>320</v>
      </c>
      <c r="K4" s="7">
        <f>SUM(D4*6.9)</f>
        <v>534.75</v>
      </c>
      <c r="L4" s="7">
        <f>SUM(F4:K4)</f>
        <v>1299.4914302600473</v>
      </c>
      <c r="M4" s="7">
        <f>SUM(L4*1.096)</f>
        <v>1424.242607565012</v>
      </c>
      <c r="N4" s="8"/>
      <c r="O4" s="8">
        <f>SUM(M4:N4)</f>
        <v>1424.242607565012</v>
      </c>
      <c r="P4" s="8"/>
      <c r="Q4" s="8">
        <f>SUM(P4-O4)</f>
        <v>-1424.242607565012</v>
      </c>
    </row>
    <row r="5" spans="2:17" ht="17.25" customHeight="1">
      <c r="B5" s="18">
        <v>2</v>
      </c>
      <c r="C5" s="70" t="s">
        <v>65</v>
      </c>
      <c r="D5" s="137">
        <v>69.27</v>
      </c>
      <c r="E5" s="6">
        <v>3</v>
      </c>
      <c r="F5" s="7">
        <f>$E$80/SUM($E$4:$E$75)*3</f>
        <v>256.76595744680856</v>
      </c>
      <c r="G5" s="7">
        <f>E81/B75</f>
        <v>9.152777777777779</v>
      </c>
      <c r="H5" s="7">
        <v>150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1413.8817352245862</v>
      </c>
      <c r="M5" s="7">
        <f aca="true" t="shared" si="2" ref="M5:M68">SUM(L5*1.096)</f>
        <v>1549.6143818061466</v>
      </c>
      <c r="N5" s="8">
        <v>150</v>
      </c>
      <c r="O5" s="8">
        <f aca="true" t="shared" si="3" ref="O5:O68">SUM(M5:N5)</f>
        <v>1699.6143818061466</v>
      </c>
      <c r="P5" s="8"/>
      <c r="Q5" s="8">
        <f aca="true" t="shared" si="4" ref="Q5:Q68">SUM(P5-O5)</f>
        <v>-1699.6143818061466</v>
      </c>
    </row>
    <row r="6" spans="2:17" ht="17.25" customHeight="1">
      <c r="B6" s="18">
        <v>3</v>
      </c>
      <c r="C6" s="70" t="s">
        <v>131</v>
      </c>
      <c r="D6" s="137">
        <v>50.4</v>
      </c>
      <c r="E6" s="6">
        <v>1</v>
      </c>
      <c r="F6" s="7">
        <f>$E$80/SUM($E$4:$E$75)*1</f>
        <v>85.58865248226951</v>
      </c>
      <c r="G6" s="7">
        <f>E81/B75</f>
        <v>9.152777777777779</v>
      </c>
      <c r="H6" s="7">
        <v>150</v>
      </c>
      <c r="I6" s="7">
        <v>200</v>
      </c>
      <c r="J6" s="7">
        <v>320</v>
      </c>
      <c r="K6" s="7">
        <f t="shared" si="0"/>
        <v>347.76</v>
      </c>
      <c r="L6" s="7">
        <f t="shared" si="1"/>
        <v>1112.5014302600473</v>
      </c>
      <c r="M6" s="7">
        <f t="shared" si="2"/>
        <v>1219.301567565012</v>
      </c>
      <c r="N6" s="8"/>
      <c r="O6" s="8">
        <f t="shared" si="3"/>
        <v>1219.301567565012</v>
      </c>
      <c r="P6" s="8"/>
      <c r="Q6" s="8">
        <f t="shared" si="4"/>
        <v>-1219.301567565012</v>
      </c>
    </row>
    <row r="7" spans="2:17" ht="17.25" customHeight="1">
      <c r="B7" s="18">
        <v>4</v>
      </c>
      <c r="C7" s="70" t="s">
        <v>66</v>
      </c>
      <c r="D7" s="137">
        <v>28.17</v>
      </c>
      <c r="E7" s="6">
        <v>2</v>
      </c>
      <c r="F7" s="7">
        <f>$E$80/SUM($E$4:$E$75)*2</f>
        <v>171.17730496453902</v>
      </c>
      <c r="G7" s="7">
        <f>E81/B75</f>
        <v>9.152777777777779</v>
      </c>
      <c r="H7" s="7">
        <v>150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1044.7030827423168</v>
      </c>
      <c r="M7" s="7">
        <f t="shared" si="2"/>
        <v>1144.9945786855794</v>
      </c>
      <c r="N7" s="8"/>
      <c r="O7" s="8">
        <f t="shared" si="3"/>
        <v>1144.9945786855794</v>
      </c>
      <c r="P7" s="8"/>
      <c r="Q7" s="8">
        <f t="shared" si="4"/>
        <v>-1144.9945786855794</v>
      </c>
    </row>
    <row r="8" spans="2:17" ht="17.25" customHeight="1">
      <c r="B8" s="18">
        <v>5</v>
      </c>
      <c r="C8" s="70" t="s">
        <v>67</v>
      </c>
      <c r="D8" s="137">
        <v>50.96</v>
      </c>
      <c r="E8" s="6">
        <v>2</v>
      </c>
      <c r="F8" s="7">
        <f>$E$80/SUM($E$4:$E$75)*2</f>
        <v>171.17730496453902</v>
      </c>
      <c r="G8" s="7">
        <f>E81/B75</f>
        <v>9.152777777777779</v>
      </c>
      <c r="H8" s="7">
        <v>150</v>
      </c>
      <c r="I8" s="7">
        <v>200</v>
      </c>
      <c r="J8" s="7">
        <v>320</v>
      </c>
      <c r="K8" s="7">
        <f t="shared" si="0"/>
        <v>351.624</v>
      </c>
      <c r="L8" s="7">
        <f t="shared" si="1"/>
        <v>1201.9540827423168</v>
      </c>
      <c r="M8" s="7">
        <f t="shared" si="2"/>
        <v>1317.3416746855794</v>
      </c>
      <c r="N8" s="8"/>
      <c r="O8" s="8">
        <f t="shared" si="3"/>
        <v>1317.3416746855794</v>
      </c>
      <c r="P8" s="8"/>
      <c r="Q8" s="8">
        <f t="shared" si="4"/>
        <v>-1317.3416746855794</v>
      </c>
    </row>
    <row r="9" spans="2:17" ht="17.25" customHeight="1">
      <c r="B9" s="18">
        <v>6</v>
      </c>
      <c r="C9" s="70" t="s">
        <v>166</v>
      </c>
      <c r="D9" s="137">
        <v>77.5</v>
      </c>
      <c r="E9" s="6">
        <v>1</v>
      </c>
      <c r="F9" s="7">
        <f>$E$80/SUM($E$4:$E$75)*1</f>
        <v>85.58865248226951</v>
      </c>
      <c r="G9" s="7">
        <f>E81/B75</f>
        <v>9.152777777777779</v>
      </c>
      <c r="H9" s="7">
        <v>150</v>
      </c>
      <c r="I9" s="7">
        <v>200</v>
      </c>
      <c r="J9" s="7">
        <v>320</v>
      </c>
      <c r="K9" s="7">
        <f t="shared" si="0"/>
        <v>534.75</v>
      </c>
      <c r="L9" s="7">
        <f t="shared" si="1"/>
        <v>1299.4914302600473</v>
      </c>
      <c r="M9" s="7">
        <f t="shared" si="2"/>
        <v>1424.242607565012</v>
      </c>
      <c r="N9" s="8"/>
      <c r="O9" s="8">
        <f t="shared" si="3"/>
        <v>1424.242607565012</v>
      </c>
      <c r="P9" s="8"/>
      <c r="Q9" s="8">
        <f t="shared" si="4"/>
        <v>-1424.242607565012</v>
      </c>
    </row>
    <row r="10" spans="2:17" ht="17.25" customHeight="1">
      <c r="B10" s="18">
        <v>7</v>
      </c>
      <c r="C10" s="70" t="s">
        <v>68</v>
      </c>
      <c r="D10" s="137">
        <v>69.27</v>
      </c>
      <c r="E10" s="6">
        <v>4</v>
      </c>
      <c r="F10" s="7">
        <f>$E$80/SUM($E$4:$E$75)*4</f>
        <v>342.35460992907804</v>
      </c>
      <c r="G10" s="7">
        <f>E81/B75</f>
        <v>9.152777777777779</v>
      </c>
      <c r="H10" s="7">
        <v>150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1499.4703877068557</v>
      </c>
      <c r="M10" s="7">
        <f t="shared" si="2"/>
        <v>1643.419544926714</v>
      </c>
      <c r="N10" s="8"/>
      <c r="O10" s="8">
        <f t="shared" si="3"/>
        <v>1643.419544926714</v>
      </c>
      <c r="P10" s="8"/>
      <c r="Q10" s="8">
        <f t="shared" si="4"/>
        <v>-1643.419544926714</v>
      </c>
    </row>
    <row r="11" spans="2:17" ht="17.25" customHeight="1">
      <c r="B11" s="18">
        <v>8</v>
      </c>
      <c r="C11" s="70" t="s">
        <v>69</v>
      </c>
      <c r="D11" s="137">
        <v>50.4</v>
      </c>
      <c r="E11" s="6">
        <v>1</v>
      </c>
      <c r="F11" s="7">
        <f>$E$80/SUM($E$4:$E$75)*1</f>
        <v>85.58865248226951</v>
      </c>
      <c r="G11" s="7">
        <f>E81/B75</f>
        <v>9.152777777777779</v>
      </c>
      <c r="H11" s="7">
        <v>150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1112.5014302600473</v>
      </c>
      <c r="M11" s="7">
        <f t="shared" si="2"/>
        <v>1219.301567565012</v>
      </c>
      <c r="N11" s="8"/>
      <c r="O11" s="8">
        <f t="shared" si="3"/>
        <v>1219.301567565012</v>
      </c>
      <c r="P11" s="8"/>
      <c r="Q11" s="8">
        <f t="shared" si="4"/>
        <v>-1219.301567565012</v>
      </c>
    </row>
    <row r="12" spans="2:17" ht="17.25" customHeight="1">
      <c r="B12" s="18">
        <v>9</v>
      </c>
      <c r="C12" s="70" t="s">
        <v>70</v>
      </c>
      <c r="D12" s="137">
        <v>28.17</v>
      </c>
      <c r="E12" s="6">
        <v>1</v>
      </c>
      <c r="F12" s="7">
        <f>$E$80/SUM($E$4:$E$75)*1</f>
        <v>85.58865248226951</v>
      </c>
      <c r="G12" s="7">
        <f>E81/B75</f>
        <v>9.152777777777779</v>
      </c>
      <c r="H12" s="7">
        <v>150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959.1144302600474</v>
      </c>
      <c r="M12" s="7">
        <f t="shared" si="2"/>
        <v>1051.189415565012</v>
      </c>
      <c r="N12" s="8"/>
      <c r="O12" s="8">
        <f t="shared" si="3"/>
        <v>1051.189415565012</v>
      </c>
      <c r="P12" s="8"/>
      <c r="Q12" s="8">
        <f t="shared" si="4"/>
        <v>-1051.189415565012</v>
      </c>
    </row>
    <row r="13" spans="2:17" ht="17.25" customHeight="1">
      <c r="B13" s="18">
        <v>10</v>
      </c>
      <c r="C13" s="70" t="s">
        <v>71</v>
      </c>
      <c r="D13" s="137">
        <v>50.96</v>
      </c>
      <c r="E13" s="6">
        <v>4</v>
      </c>
      <c r="F13" s="7">
        <f>$E$80/SUM($E$4:$E$75)*4</f>
        <v>342.35460992907804</v>
      </c>
      <c r="G13" s="7">
        <f>E81/B75</f>
        <v>9.152777777777779</v>
      </c>
      <c r="H13" s="7">
        <v>150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1373.1313877068558</v>
      </c>
      <c r="M13" s="7">
        <f t="shared" si="2"/>
        <v>1504.952000926714</v>
      </c>
      <c r="N13" s="8"/>
      <c r="O13" s="8">
        <f t="shared" si="3"/>
        <v>1504.952000926714</v>
      </c>
      <c r="P13" s="8"/>
      <c r="Q13" s="8">
        <f t="shared" si="4"/>
        <v>-1504.952000926714</v>
      </c>
    </row>
    <row r="14" spans="2:17" ht="17.25" customHeight="1">
      <c r="B14" s="18">
        <v>11</v>
      </c>
      <c r="C14" s="70" t="s">
        <v>72</v>
      </c>
      <c r="D14" s="137">
        <v>77.5</v>
      </c>
      <c r="E14" s="6">
        <v>2</v>
      </c>
      <c r="F14" s="7">
        <f>$E$80/SUM($E$4:$E$75)*2</f>
        <v>171.17730496453902</v>
      </c>
      <c r="G14" s="7">
        <f>E81/B75</f>
        <v>9.152777777777779</v>
      </c>
      <c r="H14" s="7">
        <v>150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1385.0800827423168</v>
      </c>
      <c r="M14" s="7">
        <f t="shared" si="2"/>
        <v>1518.0477706855793</v>
      </c>
      <c r="N14" s="8">
        <v>150</v>
      </c>
      <c r="O14" s="8">
        <f t="shared" si="3"/>
        <v>1668.0477706855793</v>
      </c>
      <c r="P14" s="8"/>
      <c r="Q14" s="8">
        <f t="shared" si="4"/>
        <v>-1668.0477706855793</v>
      </c>
    </row>
    <row r="15" spans="2:17" ht="17.25" customHeight="1">
      <c r="B15" s="18">
        <v>12</v>
      </c>
      <c r="C15" s="70" t="s">
        <v>73</v>
      </c>
      <c r="D15" s="137">
        <v>69.27</v>
      </c>
      <c r="E15" s="6">
        <v>2</v>
      </c>
      <c r="F15" s="7">
        <f>$E$80/SUM($E$4:$E$75)*2</f>
        <v>171.17730496453902</v>
      </c>
      <c r="G15" s="7">
        <f>E81/B75</f>
        <v>9.152777777777779</v>
      </c>
      <c r="H15" s="7">
        <v>150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1328.2930827423168</v>
      </c>
      <c r="M15" s="7">
        <f t="shared" si="2"/>
        <v>1455.8092186855793</v>
      </c>
      <c r="N15" s="8"/>
      <c r="O15" s="8">
        <f t="shared" si="3"/>
        <v>1455.8092186855793</v>
      </c>
      <c r="P15" s="8"/>
      <c r="Q15" s="8">
        <f t="shared" si="4"/>
        <v>-1455.8092186855793</v>
      </c>
    </row>
    <row r="16" spans="2:17" ht="17.25" customHeight="1">
      <c r="B16" s="18">
        <v>13</v>
      </c>
      <c r="C16" s="70" t="s">
        <v>167</v>
      </c>
      <c r="D16" s="137">
        <v>50.4</v>
      </c>
      <c r="E16" s="6">
        <v>1</v>
      </c>
      <c r="F16" s="7">
        <f>$E$80/SUM($E$4:$E$75)*1</f>
        <v>85.58865248226951</v>
      </c>
      <c r="G16" s="7">
        <f>E81/B75</f>
        <v>9.152777777777779</v>
      </c>
      <c r="H16" s="7">
        <v>150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1112.5014302600473</v>
      </c>
      <c r="M16" s="7">
        <f t="shared" si="2"/>
        <v>1219.301567565012</v>
      </c>
      <c r="N16" s="8"/>
      <c r="O16" s="8">
        <f t="shared" si="3"/>
        <v>1219.301567565012</v>
      </c>
      <c r="P16" s="8"/>
      <c r="Q16" s="8">
        <f t="shared" si="4"/>
        <v>-1219.301567565012</v>
      </c>
    </row>
    <row r="17" spans="2:17" ht="17.25" customHeight="1">
      <c r="B17" s="18">
        <v>14</v>
      </c>
      <c r="C17" s="70" t="s">
        <v>74</v>
      </c>
      <c r="D17" s="137">
        <v>28.17</v>
      </c>
      <c r="E17" s="6">
        <v>1</v>
      </c>
      <c r="F17" s="7">
        <f>$E$80/SUM($E$4:$E$75)*1</f>
        <v>85.58865248226951</v>
      </c>
      <c r="G17" s="7">
        <f>E81/B75</f>
        <v>9.152777777777779</v>
      </c>
      <c r="H17" s="7">
        <v>150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959.1144302600474</v>
      </c>
      <c r="M17" s="7">
        <f t="shared" si="2"/>
        <v>1051.189415565012</v>
      </c>
      <c r="N17" s="8"/>
      <c r="O17" s="8">
        <f t="shared" si="3"/>
        <v>1051.189415565012</v>
      </c>
      <c r="P17" s="8"/>
      <c r="Q17" s="8">
        <f t="shared" si="4"/>
        <v>-1051.189415565012</v>
      </c>
    </row>
    <row r="18" spans="2:17" ht="17.25" customHeight="1">
      <c r="B18" s="18">
        <v>15</v>
      </c>
      <c r="C18" s="70" t="s">
        <v>75</v>
      </c>
      <c r="D18" s="137">
        <v>50.96</v>
      </c>
      <c r="E18" s="6">
        <v>3</v>
      </c>
      <c r="F18" s="7">
        <f>$E$80/SUM($E$4:$E$75)*3</f>
        <v>256.76595744680856</v>
      </c>
      <c r="G18" s="7">
        <f>E81/B75</f>
        <v>9.152777777777779</v>
      </c>
      <c r="H18" s="7">
        <v>150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1287.5427352245863</v>
      </c>
      <c r="M18" s="7">
        <f t="shared" si="2"/>
        <v>1411.1468378061468</v>
      </c>
      <c r="N18" s="8"/>
      <c r="O18" s="8">
        <f t="shared" si="3"/>
        <v>1411.1468378061468</v>
      </c>
      <c r="P18" s="8"/>
      <c r="Q18" s="8">
        <f t="shared" si="4"/>
        <v>-1411.1468378061468</v>
      </c>
    </row>
    <row r="19" spans="2:17" ht="17.25" customHeight="1">
      <c r="B19" s="18">
        <v>16</v>
      </c>
      <c r="C19" s="70" t="s">
        <v>76</v>
      </c>
      <c r="D19" s="137">
        <v>77.5</v>
      </c>
      <c r="E19" s="6">
        <v>3</v>
      </c>
      <c r="F19" s="7">
        <f>$E$80/SUM($E$4:$E$75)*3</f>
        <v>256.76595744680856</v>
      </c>
      <c r="G19" s="7">
        <f>E81/B75</f>
        <v>9.152777777777779</v>
      </c>
      <c r="H19" s="7">
        <v>150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1470.6687352245863</v>
      </c>
      <c r="M19" s="7">
        <f t="shared" si="2"/>
        <v>1611.8529338061467</v>
      </c>
      <c r="N19" s="8"/>
      <c r="O19" s="8">
        <f t="shared" si="3"/>
        <v>1611.8529338061467</v>
      </c>
      <c r="P19" s="8"/>
      <c r="Q19" s="8">
        <f t="shared" si="4"/>
        <v>-1611.8529338061467</v>
      </c>
    </row>
    <row r="20" spans="2:17" ht="17.25" customHeight="1">
      <c r="B20" s="18">
        <v>17</v>
      </c>
      <c r="C20" s="70" t="s">
        <v>77</v>
      </c>
      <c r="D20" s="137">
        <v>69.27</v>
      </c>
      <c r="E20" s="6">
        <v>3</v>
      </c>
      <c r="F20" s="7">
        <f>$E$80/SUM($E$4:$E$75)*3</f>
        <v>256.76595744680856</v>
      </c>
      <c r="G20" s="7">
        <f>E81/B75</f>
        <v>9.152777777777779</v>
      </c>
      <c r="H20" s="7">
        <v>150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1413.8817352245862</v>
      </c>
      <c r="M20" s="7">
        <f t="shared" si="2"/>
        <v>1549.6143818061466</v>
      </c>
      <c r="N20" s="8">
        <v>150</v>
      </c>
      <c r="O20" s="8">
        <f t="shared" si="3"/>
        <v>1699.6143818061466</v>
      </c>
      <c r="P20" s="8"/>
      <c r="Q20" s="8">
        <f t="shared" si="4"/>
        <v>-1699.6143818061466</v>
      </c>
    </row>
    <row r="21" spans="2:17" ht="17.25" customHeight="1">
      <c r="B21" s="18">
        <v>18</v>
      </c>
      <c r="C21" s="70" t="s">
        <v>78</v>
      </c>
      <c r="D21" s="137">
        <v>50.4</v>
      </c>
      <c r="E21" s="6">
        <v>3</v>
      </c>
      <c r="F21" s="7">
        <f>$E$80/SUM($E$4:$E$75)*3</f>
        <v>256.76595744680856</v>
      </c>
      <c r="G21" s="7">
        <f>E81/B75</f>
        <v>9.152777777777779</v>
      </c>
      <c r="H21" s="7">
        <v>150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1283.6787352245863</v>
      </c>
      <c r="M21" s="7">
        <f t="shared" si="2"/>
        <v>1406.9118938061467</v>
      </c>
      <c r="N21" s="8"/>
      <c r="O21" s="8">
        <f t="shared" si="3"/>
        <v>1406.9118938061467</v>
      </c>
      <c r="P21" s="8"/>
      <c r="Q21" s="8">
        <f t="shared" si="4"/>
        <v>-1406.9118938061467</v>
      </c>
    </row>
    <row r="22" spans="2:17" ht="17.25" customHeight="1">
      <c r="B22" s="18">
        <v>19</v>
      </c>
      <c r="C22" s="70" t="s">
        <v>79</v>
      </c>
      <c r="D22" s="137">
        <v>28.17</v>
      </c>
      <c r="E22" s="6">
        <v>1</v>
      </c>
      <c r="F22" s="7">
        <f>$E$80/SUM($E$4:$E$75)*1</f>
        <v>85.58865248226951</v>
      </c>
      <c r="G22" s="7">
        <f>E81/B75</f>
        <v>9.152777777777779</v>
      </c>
      <c r="H22" s="7">
        <v>150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959.1144302600474</v>
      </c>
      <c r="M22" s="7">
        <f t="shared" si="2"/>
        <v>1051.189415565012</v>
      </c>
      <c r="N22" s="8"/>
      <c r="O22" s="8">
        <f t="shared" si="3"/>
        <v>1051.189415565012</v>
      </c>
      <c r="P22" s="8"/>
      <c r="Q22" s="8">
        <f t="shared" si="4"/>
        <v>-1051.189415565012</v>
      </c>
    </row>
    <row r="23" spans="2:17" ht="17.25" customHeight="1">
      <c r="B23" s="18">
        <v>20</v>
      </c>
      <c r="C23" s="70" t="s">
        <v>80</v>
      </c>
      <c r="D23" s="137">
        <v>50.96</v>
      </c>
      <c r="E23" s="6">
        <v>1</v>
      </c>
      <c r="F23" s="7">
        <f>$E$80/SUM($E$4:$E$75)*1</f>
        <v>85.58865248226951</v>
      </c>
      <c r="G23" s="7">
        <f>E81/B75</f>
        <v>9.152777777777779</v>
      </c>
      <c r="H23" s="7">
        <v>150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1116.3654302600473</v>
      </c>
      <c r="M23" s="7">
        <f t="shared" si="2"/>
        <v>1223.536511565012</v>
      </c>
      <c r="N23" s="8"/>
      <c r="O23" s="8">
        <f t="shared" si="3"/>
        <v>1223.536511565012</v>
      </c>
      <c r="P23" s="8"/>
      <c r="Q23" s="8">
        <f t="shared" si="4"/>
        <v>-1223.536511565012</v>
      </c>
    </row>
    <row r="24" spans="2:17" ht="17.25" customHeight="1">
      <c r="B24" s="18">
        <v>21</v>
      </c>
      <c r="C24" s="70" t="s">
        <v>81</v>
      </c>
      <c r="D24" s="137">
        <v>77.5</v>
      </c>
      <c r="E24" s="6">
        <v>5</v>
      </c>
      <c r="F24" s="7">
        <f>$E$80/SUM($E$4:$E$75)*5</f>
        <v>427.9432624113475</v>
      </c>
      <c r="G24" s="7">
        <f>E81/B75</f>
        <v>9.152777777777779</v>
      </c>
      <c r="H24" s="7">
        <v>150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1641.8460401891252</v>
      </c>
      <c r="M24" s="7">
        <f t="shared" si="2"/>
        <v>1799.4632600472814</v>
      </c>
      <c r="N24" s="8"/>
      <c r="O24" s="8">
        <f t="shared" si="3"/>
        <v>1799.4632600472814</v>
      </c>
      <c r="P24" s="8"/>
      <c r="Q24" s="8">
        <f t="shared" si="4"/>
        <v>-1799.4632600472814</v>
      </c>
    </row>
    <row r="25" spans="2:17" ht="17.25" customHeight="1">
      <c r="B25" s="18">
        <v>22</v>
      </c>
      <c r="C25" s="70" t="s">
        <v>82</v>
      </c>
      <c r="D25" s="137">
        <v>69.27</v>
      </c>
      <c r="E25" s="6">
        <v>2</v>
      </c>
      <c r="F25" s="7">
        <f>$E$80/SUM($E$4:$E$75)*2</f>
        <v>171.17730496453902</v>
      </c>
      <c r="G25" s="7">
        <f>E81/B75</f>
        <v>9.152777777777779</v>
      </c>
      <c r="H25" s="7">
        <v>150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1328.2930827423168</v>
      </c>
      <c r="M25" s="7">
        <f t="shared" si="2"/>
        <v>1455.8092186855793</v>
      </c>
      <c r="N25" s="8"/>
      <c r="O25" s="8">
        <f t="shared" si="3"/>
        <v>1455.8092186855793</v>
      </c>
      <c r="P25" s="8"/>
      <c r="Q25" s="8">
        <f t="shared" si="4"/>
        <v>-1455.8092186855793</v>
      </c>
    </row>
    <row r="26" spans="2:17" ht="17.25" customHeight="1">
      <c r="B26" s="18">
        <v>23</v>
      </c>
      <c r="C26" s="70" t="s">
        <v>83</v>
      </c>
      <c r="D26" s="137">
        <v>50.4</v>
      </c>
      <c r="E26" s="6">
        <v>2</v>
      </c>
      <c r="F26" s="7">
        <f>$E$80/SUM($E$4:$E$75)*2</f>
        <v>171.17730496453902</v>
      </c>
      <c r="G26" s="7">
        <f>E81/B75</f>
        <v>9.152777777777779</v>
      </c>
      <c r="H26" s="7">
        <v>150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1198.0900827423168</v>
      </c>
      <c r="M26" s="7">
        <f t="shared" si="2"/>
        <v>1313.1067306855794</v>
      </c>
      <c r="N26" s="8">
        <v>150</v>
      </c>
      <c r="O26" s="8">
        <f t="shared" si="3"/>
        <v>1463.1067306855794</v>
      </c>
      <c r="P26" s="8"/>
      <c r="Q26" s="8">
        <f t="shared" si="4"/>
        <v>-1463.1067306855794</v>
      </c>
    </row>
    <row r="27" spans="2:17" ht="17.25" customHeight="1">
      <c r="B27" s="18">
        <v>24</v>
      </c>
      <c r="C27" s="70" t="s">
        <v>84</v>
      </c>
      <c r="D27" s="137">
        <v>28.17</v>
      </c>
      <c r="E27" s="6">
        <v>2</v>
      </c>
      <c r="F27" s="7">
        <f>$E$80/SUM($E$4:$E$75)*2</f>
        <v>171.17730496453902</v>
      </c>
      <c r="G27" s="7">
        <f>E81/B75</f>
        <v>9.152777777777779</v>
      </c>
      <c r="H27" s="7">
        <v>150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1044.7030827423168</v>
      </c>
      <c r="M27" s="7">
        <f t="shared" si="2"/>
        <v>1144.9945786855794</v>
      </c>
      <c r="N27" s="8"/>
      <c r="O27" s="8">
        <f t="shared" si="3"/>
        <v>1144.9945786855794</v>
      </c>
      <c r="P27" s="8"/>
      <c r="Q27" s="8">
        <f t="shared" si="4"/>
        <v>-1144.9945786855794</v>
      </c>
    </row>
    <row r="28" spans="2:17" ht="17.25" customHeight="1">
      <c r="B28" s="18">
        <v>25</v>
      </c>
      <c r="C28" s="70" t="s">
        <v>85</v>
      </c>
      <c r="D28" s="137">
        <v>50.96</v>
      </c>
      <c r="E28" s="6">
        <v>2</v>
      </c>
      <c r="F28" s="7">
        <f>$E$80/SUM($E$4:$E$75)*2</f>
        <v>171.17730496453902</v>
      </c>
      <c r="G28" s="7">
        <f>E81/B75</f>
        <v>9.152777777777779</v>
      </c>
      <c r="H28" s="7">
        <v>150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1201.9540827423168</v>
      </c>
      <c r="M28" s="7">
        <f t="shared" si="2"/>
        <v>1317.3416746855794</v>
      </c>
      <c r="N28" s="8"/>
      <c r="O28" s="8">
        <f t="shared" si="3"/>
        <v>1317.3416746855794</v>
      </c>
      <c r="P28" s="8"/>
      <c r="Q28" s="8">
        <f t="shared" si="4"/>
        <v>-1317.3416746855794</v>
      </c>
    </row>
    <row r="29" spans="2:17" ht="17.25" customHeight="1">
      <c r="B29" s="18">
        <v>26</v>
      </c>
      <c r="C29" s="70" t="s">
        <v>183</v>
      </c>
      <c r="D29" s="137">
        <v>77.5</v>
      </c>
      <c r="E29" s="6">
        <v>1</v>
      </c>
      <c r="F29" s="7">
        <f>$E$80/SUM($E$4:$E$75)*1</f>
        <v>85.58865248226951</v>
      </c>
      <c r="G29" s="7">
        <f>E81/B75</f>
        <v>9.152777777777779</v>
      </c>
      <c r="H29" s="7">
        <v>150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1299.4914302600473</v>
      </c>
      <c r="M29" s="7">
        <f t="shared" si="2"/>
        <v>1424.242607565012</v>
      </c>
      <c r="N29" s="8"/>
      <c r="O29" s="8">
        <f t="shared" si="3"/>
        <v>1424.242607565012</v>
      </c>
      <c r="P29" s="8"/>
      <c r="Q29" s="8">
        <f t="shared" si="4"/>
        <v>-1424.242607565012</v>
      </c>
    </row>
    <row r="30" spans="2:17" ht="17.25" customHeight="1">
      <c r="B30" s="18">
        <v>27</v>
      </c>
      <c r="C30" s="70" t="s">
        <v>86</v>
      </c>
      <c r="D30" s="137">
        <v>69.27</v>
      </c>
      <c r="E30" s="6">
        <v>3</v>
      </c>
      <c r="F30" s="7">
        <f>$E$80/SUM($E$4:$E$75)*3</f>
        <v>256.76595744680856</v>
      </c>
      <c r="G30" s="7">
        <f>E81/B75</f>
        <v>9.152777777777779</v>
      </c>
      <c r="H30" s="7">
        <v>150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1413.8817352245862</v>
      </c>
      <c r="M30" s="7">
        <f t="shared" si="2"/>
        <v>1549.6143818061466</v>
      </c>
      <c r="N30" s="8"/>
      <c r="O30" s="8">
        <f t="shared" si="3"/>
        <v>1549.6143818061466</v>
      </c>
      <c r="P30" s="8"/>
      <c r="Q30" s="8">
        <f t="shared" si="4"/>
        <v>-1549.6143818061466</v>
      </c>
    </row>
    <row r="31" spans="2:17" ht="17.25" customHeight="1">
      <c r="B31" s="18">
        <v>28</v>
      </c>
      <c r="C31" s="70" t="s">
        <v>87</v>
      </c>
      <c r="D31" s="137">
        <v>50.4</v>
      </c>
      <c r="E31" s="6">
        <v>3</v>
      </c>
      <c r="F31" s="7">
        <f>$E$80/SUM($E$4:$E$75)*3</f>
        <v>256.76595744680856</v>
      </c>
      <c r="G31" s="7">
        <f>E81/B75</f>
        <v>9.152777777777779</v>
      </c>
      <c r="H31" s="7">
        <v>150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1283.6787352245863</v>
      </c>
      <c r="M31" s="7">
        <f t="shared" si="2"/>
        <v>1406.9118938061467</v>
      </c>
      <c r="N31" s="8">
        <v>150</v>
      </c>
      <c r="O31" s="8">
        <f t="shared" si="3"/>
        <v>1556.9118938061467</v>
      </c>
      <c r="P31" s="8"/>
      <c r="Q31" s="8">
        <f t="shared" si="4"/>
        <v>-1556.9118938061467</v>
      </c>
    </row>
    <row r="32" spans="2:17" ht="17.25" customHeight="1">
      <c r="B32" s="18">
        <v>29</v>
      </c>
      <c r="C32" s="70" t="s">
        <v>88</v>
      </c>
      <c r="D32" s="137">
        <v>28.17</v>
      </c>
      <c r="E32" s="6">
        <v>1</v>
      </c>
      <c r="F32" s="7">
        <f>$E$80/SUM($E$4:$E$75)*1</f>
        <v>85.58865248226951</v>
      </c>
      <c r="G32" s="7">
        <f>E81/B75</f>
        <v>9.152777777777779</v>
      </c>
      <c r="H32" s="7">
        <v>150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959.1144302600474</v>
      </c>
      <c r="M32" s="7">
        <f t="shared" si="2"/>
        <v>1051.189415565012</v>
      </c>
      <c r="N32" s="8"/>
      <c r="O32" s="8">
        <f t="shared" si="3"/>
        <v>1051.189415565012</v>
      </c>
      <c r="P32" s="8"/>
      <c r="Q32" s="8">
        <f t="shared" si="4"/>
        <v>-1051.189415565012</v>
      </c>
    </row>
    <row r="33" spans="2:17" ht="17.25" customHeight="1">
      <c r="B33" s="18">
        <v>30</v>
      </c>
      <c r="C33" s="70" t="s">
        <v>89</v>
      </c>
      <c r="D33" s="137">
        <v>50.96</v>
      </c>
      <c r="E33" s="6">
        <v>2</v>
      </c>
      <c r="F33" s="7">
        <f>$E$80/SUM($E$4:$E$75)*2</f>
        <v>171.17730496453902</v>
      </c>
      <c r="G33" s="7">
        <f>E81/B75</f>
        <v>9.152777777777779</v>
      </c>
      <c r="H33" s="7">
        <v>150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1201.9540827423168</v>
      </c>
      <c r="M33" s="7">
        <f t="shared" si="2"/>
        <v>1317.3416746855794</v>
      </c>
      <c r="N33" s="8">
        <v>300</v>
      </c>
      <c r="O33" s="8">
        <f t="shared" si="3"/>
        <v>1617.3416746855794</v>
      </c>
      <c r="P33" s="8"/>
      <c r="Q33" s="8">
        <f t="shared" si="4"/>
        <v>-1617.3416746855794</v>
      </c>
    </row>
    <row r="34" spans="2:17" ht="17.25" customHeight="1">
      <c r="B34" s="18">
        <v>31</v>
      </c>
      <c r="C34" s="70" t="s">
        <v>90</v>
      </c>
      <c r="D34" s="137">
        <v>77.5</v>
      </c>
      <c r="E34" s="6">
        <v>2</v>
      </c>
      <c r="F34" s="7">
        <f>$E$80/SUM($E$4:$E$75)*2</f>
        <v>171.17730496453902</v>
      </c>
      <c r="G34" s="7">
        <f>E81/B75</f>
        <v>9.152777777777779</v>
      </c>
      <c r="H34" s="7">
        <v>150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1385.0800827423168</v>
      </c>
      <c r="M34" s="7">
        <f t="shared" si="2"/>
        <v>1518.0477706855793</v>
      </c>
      <c r="N34" s="8"/>
      <c r="O34" s="8">
        <f t="shared" si="3"/>
        <v>1518.0477706855793</v>
      </c>
      <c r="P34" s="8"/>
      <c r="Q34" s="8">
        <f t="shared" si="4"/>
        <v>-1518.0477706855793</v>
      </c>
    </row>
    <row r="35" spans="2:17" ht="17.25" customHeight="1">
      <c r="B35" s="18">
        <v>32</v>
      </c>
      <c r="C35" s="70" t="s">
        <v>91</v>
      </c>
      <c r="D35" s="137">
        <v>69.27</v>
      </c>
      <c r="E35" s="6">
        <v>5</v>
      </c>
      <c r="F35" s="7">
        <f>$E$80/SUM($E$4:$E$75)*5</f>
        <v>427.9432624113475</v>
      </c>
      <c r="G35" s="7">
        <f>E81/B75</f>
        <v>9.152777777777779</v>
      </c>
      <c r="H35" s="7">
        <v>150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1585.0590401891252</v>
      </c>
      <c r="M35" s="7">
        <f t="shared" si="2"/>
        <v>1737.2247080472814</v>
      </c>
      <c r="N35" s="8"/>
      <c r="O35" s="8">
        <f t="shared" si="3"/>
        <v>1737.2247080472814</v>
      </c>
      <c r="P35" s="8"/>
      <c r="Q35" s="8">
        <f t="shared" si="4"/>
        <v>-1737.2247080472814</v>
      </c>
    </row>
    <row r="36" spans="2:17" ht="17.25" customHeight="1">
      <c r="B36" s="18">
        <v>33</v>
      </c>
      <c r="C36" s="70" t="s">
        <v>92</v>
      </c>
      <c r="D36" s="137">
        <v>50.4</v>
      </c>
      <c r="E36" s="6">
        <v>2</v>
      </c>
      <c r="F36" s="7">
        <f>$E$80/SUM($E$4:$E$75)*2</f>
        <v>171.17730496453902</v>
      </c>
      <c r="G36" s="7">
        <f>E81/B75</f>
        <v>9.152777777777779</v>
      </c>
      <c r="H36" s="7">
        <v>150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1198.0900827423168</v>
      </c>
      <c r="M36" s="7">
        <f t="shared" si="2"/>
        <v>1313.1067306855794</v>
      </c>
      <c r="N36" s="8"/>
      <c r="O36" s="8">
        <f t="shared" si="3"/>
        <v>1313.1067306855794</v>
      </c>
      <c r="P36" s="8"/>
      <c r="Q36" s="8">
        <f t="shared" si="4"/>
        <v>-1313.1067306855794</v>
      </c>
    </row>
    <row r="37" spans="2:17" ht="17.25" customHeight="1">
      <c r="B37" s="18">
        <v>34</v>
      </c>
      <c r="C37" s="70" t="s">
        <v>93</v>
      </c>
      <c r="D37" s="137">
        <v>28.17</v>
      </c>
      <c r="E37" s="6">
        <v>4</v>
      </c>
      <c r="F37" s="7">
        <f>$E$80/SUM($E$4:$E$75)*4</f>
        <v>342.35460992907804</v>
      </c>
      <c r="G37" s="7">
        <f>E81/B75</f>
        <v>9.152777777777779</v>
      </c>
      <c r="H37" s="7">
        <v>150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1215.8803877068558</v>
      </c>
      <c r="M37" s="7">
        <f t="shared" si="2"/>
        <v>1332.604904926714</v>
      </c>
      <c r="N37" s="8">
        <v>150</v>
      </c>
      <c r="O37" s="8">
        <f t="shared" si="3"/>
        <v>1482.604904926714</v>
      </c>
      <c r="P37" s="8"/>
      <c r="Q37" s="8">
        <f t="shared" si="4"/>
        <v>-1482.604904926714</v>
      </c>
    </row>
    <row r="38" spans="2:17" ht="17.25" customHeight="1">
      <c r="B38" s="18">
        <v>35</v>
      </c>
      <c r="C38" s="70" t="s">
        <v>94</v>
      </c>
      <c r="D38" s="137">
        <v>50.96</v>
      </c>
      <c r="E38" s="6">
        <v>1</v>
      </c>
      <c r="F38" s="7">
        <f>$E$80/SUM($E$4:$E$75)*1</f>
        <v>85.58865248226951</v>
      </c>
      <c r="G38" s="7">
        <f>E81/B75</f>
        <v>9.152777777777779</v>
      </c>
      <c r="H38" s="7">
        <v>150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1116.3654302600473</v>
      </c>
      <c r="M38" s="7">
        <f t="shared" si="2"/>
        <v>1223.536511565012</v>
      </c>
      <c r="N38" s="8"/>
      <c r="O38" s="8">
        <f t="shared" si="3"/>
        <v>1223.536511565012</v>
      </c>
      <c r="P38" s="8"/>
      <c r="Q38" s="8">
        <f t="shared" si="4"/>
        <v>-1223.536511565012</v>
      </c>
    </row>
    <row r="39" spans="2:17" ht="17.25" customHeight="1">
      <c r="B39" s="18">
        <v>36</v>
      </c>
      <c r="C39" s="70" t="s">
        <v>95</v>
      </c>
      <c r="D39" s="137">
        <v>77.5</v>
      </c>
      <c r="E39" s="6">
        <v>2</v>
      </c>
      <c r="F39" s="7">
        <f>$E$80/SUM($E$4:$E$75)*2</f>
        <v>171.17730496453902</v>
      </c>
      <c r="G39" s="7">
        <f>E81/B75</f>
        <v>9.152777777777779</v>
      </c>
      <c r="H39" s="7">
        <v>150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1385.0800827423168</v>
      </c>
      <c r="M39" s="7">
        <f t="shared" si="2"/>
        <v>1518.0477706855793</v>
      </c>
      <c r="N39" s="8"/>
      <c r="O39" s="8">
        <f t="shared" si="3"/>
        <v>1518.0477706855793</v>
      </c>
      <c r="P39" s="8"/>
      <c r="Q39" s="8">
        <f t="shared" si="4"/>
        <v>-1518.0477706855793</v>
      </c>
    </row>
    <row r="40" spans="2:17" ht="17.25" customHeight="1">
      <c r="B40" s="18">
        <v>37</v>
      </c>
      <c r="C40" s="70" t="s">
        <v>96</v>
      </c>
      <c r="D40" s="137">
        <v>69.27</v>
      </c>
      <c r="E40" s="6">
        <v>3</v>
      </c>
      <c r="F40" s="7">
        <f>$E$80/SUM($E$4:$E$75)*3</f>
        <v>256.76595744680856</v>
      </c>
      <c r="G40" s="7">
        <f>E81/B75</f>
        <v>9.152777777777779</v>
      </c>
      <c r="H40" s="7">
        <v>150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1413.8817352245862</v>
      </c>
      <c r="M40" s="7">
        <f t="shared" si="2"/>
        <v>1549.6143818061466</v>
      </c>
      <c r="N40" s="8"/>
      <c r="O40" s="8">
        <f t="shared" si="3"/>
        <v>1549.6143818061466</v>
      </c>
      <c r="P40" s="8"/>
      <c r="Q40" s="8">
        <f t="shared" si="4"/>
        <v>-1549.6143818061466</v>
      </c>
    </row>
    <row r="41" spans="2:17" ht="17.25" customHeight="1">
      <c r="B41" s="18">
        <v>38</v>
      </c>
      <c r="C41" s="70" t="s">
        <v>97</v>
      </c>
      <c r="D41" s="137">
        <v>50.4</v>
      </c>
      <c r="E41" s="6">
        <v>1</v>
      </c>
      <c r="F41" s="7">
        <f>$E$80/SUM($E$4:$E$75)*1</f>
        <v>85.58865248226951</v>
      </c>
      <c r="G41" s="7">
        <f>E81/B75</f>
        <v>9.152777777777779</v>
      </c>
      <c r="H41" s="7">
        <v>150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1112.5014302600473</v>
      </c>
      <c r="M41" s="7">
        <f t="shared" si="2"/>
        <v>1219.301567565012</v>
      </c>
      <c r="N41" s="8"/>
      <c r="O41" s="8">
        <f t="shared" si="3"/>
        <v>1219.301567565012</v>
      </c>
      <c r="P41" s="8"/>
      <c r="Q41" s="8">
        <f t="shared" si="4"/>
        <v>-1219.301567565012</v>
      </c>
    </row>
    <row r="42" spans="2:17" ht="17.25" customHeight="1">
      <c r="B42" s="18">
        <v>39</v>
      </c>
      <c r="C42" s="70" t="s">
        <v>98</v>
      </c>
      <c r="D42" s="137">
        <v>28</v>
      </c>
      <c r="E42" s="6">
        <v>1</v>
      </c>
      <c r="F42" s="7">
        <f>$E$80/SUM($E$4:$E$75)*1</f>
        <v>85.58865248226951</v>
      </c>
      <c r="G42" s="7">
        <f>E81/B75</f>
        <v>9.152777777777779</v>
      </c>
      <c r="H42" s="7">
        <v>150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957.9414302600474</v>
      </c>
      <c r="M42" s="7">
        <f t="shared" si="2"/>
        <v>1049.903807565012</v>
      </c>
      <c r="N42" s="8"/>
      <c r="O42" s="8">
        <f t="shared" si="3"/>
        <v>1049.903807565012</v>
      </c>
      <c r="P42" s="8"/>
      <c r="Q42" s="8">
        <f t="shared" si="4"/>
        <v>-1049.903807565012</v>
      </c>
    </row>
    <row r="43" spans="2:17" ht="17.25" customHeight="1">
      <c r="B43" s="18">
        <v>40</v>
      </c>
      <c r="C43" s="71" t="s">
        <v>99</v>
      </c>
      <c r="D43" s="137">
        <v>50.96</v>
      </c>
      <c r="E43" s="6">
        <v>1</v>
      </c>
      <c r="F43" s="7">
        <f>$E$80/SUM($E$4:$E$75)*1</f>
        <v>85.58865248226951</v>
      </c>
      <c r="G43" s="7">
        <f>E81/B75</f>
        <v>9.152777777777779</v>
      </c>
      <c r="H43" s="7">
        <v>150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1116.3654302600473</v>
      </c>
      <c r="M43" s="7">
        <f t="shared" si="2"/>
        <v>1223.536511565012</v>
      </c>
      <c r="N43" s="8"/>
      <c r="O43" s="8">
        <f t="shared" si="3"/>
        <v>1223.536511565012</v>
      </c>
      <c r="P43" s="8"/>
      <c r="Q43" s="8">
        <f t="shared" si="4"/>
        <v>-1223.536511565012</v>
      </c>
    </row>
    <row r="44" spans="2:17" ht="17.25" customHeight="1">
      <c r="B44" s="18">
        <v>41</v>
      </c>
      <c r="C44" s="70" t="s">
        <v>100</v>
      </c>
      <c r="D44" s="137">
        <v>77</v>
      </c>
      <c r="E44" s="6">
        <v>4</v>
      </c>
      <c r="F44" s="7">
        <f>$E$80/SUM($E$4:$E$75)*4</f>
        <v>342.35460992907804</v>
      </c>
      <c r="G44" s="7">
        <f>E81/B75</f>
        <v>9.152777777777779</v>
      </c>
      <c r="H44" s="7">
        <v>150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1552.807387706856</v>
      </c>
      <c r="M44" s="7">
        <f t="shared" si="2"/>
        <v>1701.8768969267142</v>
      </c>
      <c r="N44" s="8"/>
      <c r="O44" s="8">
        <f t="shared" si="3"/>
        <v>1701.8768969267142</v>
      </c>
      <c r="P44" s="8"/>
      <c r="Q44" s="8">
        <f t="shared" si="4"/>
        <v>-1701.8768969267142</v>
      </c>
    </row>
    <row r="45" spans="2:17" ht="17.25" customHeight="1">
      <c r="B45" s="18">
        <v>42</v>
      </c>
      <c r="C45" s="70" t="s">
        <v>101</v>
      </c>
      <c r="D45" s="137">
        <v>69.27</v>
      </c>
      <c r="E45" s="6">
        <v>3</v>
      </c>
      <c r="F45" s="7">
        <f>$E$80/SUM($E$4:$E$75)*3</f>
        <v>256.76595744680856</v>
      </c>
      <c r="G45" s="7">
        <f>E81/B75</f>
        <v>9.152777777777779</v>
      </c>
      <c r="H45" s="7">
        <v>150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1413.8817352245862</v>
      </c>
      <c r="M45" s="7">
        <f t="shared" si="2"/>
        <v>1549.6143818061466</v>
      </c>
      <c r="N45" s="8"/>
      <c r="O45" s="8">
        <f t="shared" si="3"/>
        <v>1549.6143818061466</v>
      </c>
      <c r="P45" s="8"/>
      <c r="Q45" s="8">
        <f t="shared" si="4"/>
        <v>-1549.6143818061466</v>
      </c>
    </row>
    <row r="46" spans="2:17" ht="17.25" customHeight="1">
      <c r="B46" s="18">
        <v>43</v>
      </c>
      <c r="C46" s="70" t="s">
        <v>102</v>
      </c>
      <c r="D46" s="137">
        <v>50.4</v>
      </c>
      <c r="E46" s="6">
        <v>4</v>
      </c>
      <c r="F46" s="7">
        <f>$E$80/SUM($E$4:$E$75)*4</f>
        <v>342.35460992907804</v>
      </c>
      <c r="G46" s="7">
        <f>E81/B75</f>
        <v>9.152777777777779</v>
      </c>
      <c r="H46" s="7">
        <v>150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1369.2673877068557</v>
      </c>
      <c r="M46" s="7">
        <f t="shared" si="2"/>
        <v>1500.7170569267141</v>
      </c>
      <c r="N46" s="8">
        <v>150</v>
      </c>
      <c r="O46" s="8">
        <f t="shared" si="3"/>
        <v>1650.7170569267141</v>
      </c>
      <c r="P46" s="8"/>
      <c r="Q46" s="8">
        <f t="shared" si="4"/>
        <v>-1650.7170569267141</v>
      </c>
    </row>
    <row r="47" spans="2:17" ht="17.25" customHeight="1">
      <c r="B47" s="18">
        <v>44</v>
      </c>
      <c r="C47" s="70" t="s">
        <v>103</v>
      </c>
      <c r="D47" s="137">
        <v>28.17</v>
      </c>
      <c r="E47" s="6">
        <v>1</v>
      </c>
      <c r="F47" s="7">
        <f>$E$80/SUM($E$4:$E$75)*1</f>
        <v>85.58865248226951</v>
      </c>
      <c r="G47" s="7">
        <f>E81/B75</f>
        <v>9.152777777777779</v>
      </c>
      <c r="H47" s="7">
        <v>150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959.1144302600474</v>
      </c>
      <c r="M47" s="7">
        <f t="shared" si="2"/>
        <v>1051.189415565012</v>
      </c>
      <c r="N47" s="8"/>
      <c r="O47" s="8">
        <f t="shared" si="3"/>
        <v>1051.189415565012</v>
      </c>
      <c r="P47" s="8"/>
      <c r="Q47" s="8">
        <f t="shared" si="4"/>
        <v>-1051.189415565012</v>
      </c>
    </row>
    <row r="48" spans="2:17" ht="17.25" customHeight="1">
      <c r="B48" s="18">
        <v>45</v>
      </c>
      <c r="C48" s="70" t="s">
        <v>104</v>
      </c>
      <c r="D48" s="137">
        <v>50.96</v>
      </c>
      <c r="E48" s="6">
        <v>3</v>
      </c>
      <c r="F48" s="7">
        <f>$E$80/SUM($E$4:$E$75)*3</f>
        <v>256.76595744680856</v>
      </c>
      <c r="G48" s="7">
        <f>E81/B75</f>
        <v>9.152777777777779</v>
      </c>
      <c r="H48" s="7">
        <v>150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1287.5427352245863</v>
      </c>
      <c r="M48" s="7">
        <f t="shared" si="2"/>
        <v>1411.1468378061468</v>
      </c>
      <c r="N48" s="8"/>
      <c r="O48" s="8">
        <f t="shared" si="3"/>
        <v>1411.1468378061468</v>
      </c>
      <c r="P48" s="8"/>
      <c r="Q48" s="8">
        <f t="shared" si="4"/>
        <v>-1411.1468378061468</v>
      </c>
    </row>
    <row r="49" spans="2:17" ht="17.25" customHeight="1">
      <c r="B49" s="18">
        <v>46</v>
      </c>
      <c r="C49" s="70" t="s">
        <v>105</v>
      </c>
      <c r="D49" s="137">
        <v>77.5</v>
      </c>
      <c r="E49" s="6">
        <v>2</v>
      </c>
      <c r="F49" s="7">
        <f>$E$80/SUM($E$4:$E$75)*2</f>
        <v>171.17730496453902</v>
      </c>
      <c r="G49" s="7">
        <f>E81/B75</f>
        <v>9.152777777777779</v>
      </c>
      <c r="H49" s="7">
        <v>150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1385.0800827423168</v>
      </c>
      <c r="M49" s="7">
        <f t="shared" si="2"/>
        <v>1518.0477706855793</v>
      </c>
      <c r="N49" s="8"/>
      <c r="O49" s="8">
        <f t="shared" si="3"/>
        <v>1518.0477706855793</v>
      </c>
      <c r="P49" s="8"/>
      <c r="Q49" s="8">
        <f t="shared" si="4"/>
        <v>-1518.0477706855793</v>
      </c>
    </row>
    <row r="50" spans="2:17" ht="17.25" customHeight="1">
      <c r="B50" s="18">
        <v>47</v>
      </c>
      <c r="C50" s="70" t="s">
        <v>106</v>
      </c>
      <c r="D50" s="137">
        <v>69</v>
      </c>
      <c r="E50" s="6">
        <v>1</v>
      </c>
      <c r="F50" s="7">
        <f>$E$80/SUM($E$4:$E$75)*1</f>
        <v>85.58865248226951</v>
      </c>
      <c r="G50" s="7">
        <f>E81/B75</f>
        <v>9.152777777777779</v>
      </c>
      <c r="H50" s="7">
        <v>150</v>
      </c>
      <c r="I50" s="7">
        <v>200</v>
      </c>
      <c r="J50" s="7">
        <v>320</v>
      </c>
      <c r="K50" s="7">
        <f t="shared" si="0"/>
        <v>476.1</v>
      </c>
      <c r="L50" s="7">
        <f t="shared" si="1"/>
        <v>1240.8414302600472</v>
      </c>
      <c r="M50" s="7">
        <f t="shared" si="2"/>
        <v>1359.9622075650118</v>
      </c>
      <c r="N50" s="8"/>
      <c r="O50" s="8">
        <f t="shared" si="3"/>
        <v>1359.9622075650118</v>
      </c>
      <c r="P50" s="8"/>
      <c r="Q50" s="8">
        <f t="shared" si="4"/>
        <v>-1359.9622075650118</v>
      </c>
    </row>
    <row r="51" spans="2:17" ht="17.25" customHeight="1">
      <c r="B51" s="18">
        <v>48</v>
      </c>
      <c r="C51" s="70" t="s">
        <v>107</v>
      </c>
      <c r="D51" s="137">
        <v>50.4</v>
      </c>
      <c r="E51" s="6">
        <v>2</v>
      </c>
      <c r="F51" s="7">
        <f>$E$80/SUM($E$4:$E$75)*2</f>
        <v>171.17730496453902</v>
      </c>
      <c r="G51" s="7">
        <f>E81/B75</f>
        <v>9.152777777777779</v>
      </c>
      <c r="H51" s="7">
        <v>150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1198.0900827423168</v>
      </c>
      <c r="M51" s="7">
        <f t="shared" si="2"/>
        <v>1313.1067306855794</v>
      </c>
      <c r="N51" s="8"/>
      <c r="O51" s="8">
        <f t="shared" si="3"/>
        <v>1313.1067306855794</v>
      </c>
      <c r="P51" s="8"/>
      <c r="Q51" s="8">
        <f t="shared" si="4"/>
        <v>-1313.1067306855794</v>
      </c>
    </row>
    <row r="52" spans="2:17" ht="17.25" customHeight="1">
      <c r="B52" s="18">
        <v>49</v>
      </c>
      <c r="C52" s="70" t="s">
        <v>108</v>
      </c>
      <c r="D52" s="137">
        <v>28.17</v>
      </c>
      <c r="E52" s="6">
        <v>1</v>
      </c>
      <c r="F52" s="7">
        <f>$E$80/SUM($E$4:$E$75)*1</f>
        <v>85.58865248226951</v>
      </c>
      <c r="G52" s="7">
        <f>E81/B75</f>
        <v>9.152777777777779</v>
      </c>
      <c r="H52" s="7">
        <v>150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959.1144302600474</v>
      </c>
      <c r="M52" s="7">
        <f t="shared" si="2"/>
        <v>1051.189415565012</v>
      </c>
      <c r="N52" s="8"/>
      <c r="O52" s="8">
        <f t="shared" si="3"/>
        <v>1051.189415565012</v>
      </c>
      <c r="P52" s="8"/>
      <c r="Q52" s="8">
        <f t="shared" si="4"/>
        <v>-1051.189415565012</v>
      </c>
    </row>
    <row r="53" spans="2:17" ht="17.25" customHeight="1">
      <c r="B53" s="18">
        <v>50</v>
      </c>
      <c r="C53" s="70" t="s">
        <v>109</v>
      </c>
      <c r="D53" s="137">
        <v>50.96</v>
      </c>
      <c r="E53" s="6">
        <v>2</v>
      </c>
      <c r="F53" s="7">
        <f>$E$80/SUM($E$4:$E$75)*2</f>
        <v>171.17730496453902</v>
      </c>
      <c r="G53" s="7">
        <f>E81/B75</f>
        <v>9.152777777777779</v>
      </c>
      <c r="H53" s="7">
        <v>150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1201.9540827423168</v>
      </c>
      <c r="M53" s="7">
        <f t="shared" si="2"/>
        <v>1317.3416746855794</v>
      </c>
      <c r="N53" s="8"/>
      <c r="O53" s="8">
        <f t="shared" si="3"/>
        <v>1317.3416746855794</v>
      </c>
      <c r="P53" s="8"/>
      <c r="Q53" s="8">
        <f t="shared" si="4"/>
        <v>-1317.3416746855794</v>
      </c>
    </row>
    <row r="54" spans="2:17" ht="17.25" customHeight="1">
      <c r="B54" s="18">
        <v>51</v>
      </c>
      <c r="C54" s="70" t="s">
        <v>110</v>
      </c>
      <c r="D54" s="137">
        <v>63.4</v>
      </c>
      <c r="E54" s="6">
        <v>1</v>
      </c>
      <c r="F54" s="7">
        <f>$E$80/SUM($E$4:$E$75)*1</f>
        <v>85.58865248226951</v>
      </c>
      <c r="G54" s="7">
        <f>E81/B75</f>
        <v>9.152777777777779</v>
      </c>
      <c r="H54" s="7">
        <v>150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1202.2014302600473</v>
      </c>
      <c r="M54" s="7">
        <f t="shared" si="2"/>
        <v>1317.612767565012</v>
      </c>
      <c r="N54" s="8">
        <v>150</v>
      </c>
      <c r="O54" s="8">
        <f t="shared" si="3"/>
        <v>1467.612767565012</v>
      </c>
      <c r="P54" s="8"/>
      <c r="Q54" s="8">
        <f t="shared" si="4"/>
        <v>-1467.612767565012</v>
      </c>
    </row>
    <row r="55" spans="2:17" ht="17.25" customHeight="1">
      <c r="B55" s="18">
        <v>52</v>
      </c>
      <c r="C55" s="70" t="s">
        <v>111</v>
      </c>
      <c r="D55" s="137">
        <v>63.4</v>
      </c>
      <c r="E55" s="6">
        <v>3</v>
      </c>
      <c r="F55" s="7">
        <f>$E$80/SUM($E$4:$E$75)*3</f>
        <v>256.76595744680856</v>
      </c>
      <c r="G55" s="7">
        <f>E81/B75</f>
        <v>9.152777777777779</v>
      </c>
      <c r="H55" s="7">
        <v>150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1373.3787352245863</v>
      </c>
      <c r="M55" s="7">
        <f t="shared" si="2"/>
        <v>1505.2230938061466</v>
      </c>
      <c r="N55" s="8"/>
      <c r="O55" s="8">
        <f t="shared" si="3"/>
        <v>1505.2230938061466</v>
      </c>
      <c r="P55" s="8"/>
      <c r="Q55" s="8">
        <f t="shared" si="4"/>
        <v>-1505.2230938061466</v>
      </c>
    </row>
    <row r="56" spans="2:17" ht="17.25" customHeight="1">
      <c r="B56" s="18">
        <v>53</v>
      </c>
      <c r="C56" s="70" t="s">
        <v>112</v>
      </c>
      <c r="D56" s="137">
        <v>24.96</v>
      </c>
      <c r="E56" s="6">
        <v>2</v>
      </c>
      <c r="F56" s="7">
        <f>$E$80/SUM($E$4:$E$75)*2</f>
        <v>171.17730496453902</v>
      </c>
      <c r="G56" s="7">
        <f>E81/B75</f>
        <v>9.152777777777779</v>
      </c>
      <c r="H56" s="7">
        <v>150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1022.5540827423168</v>
      </c>
      <c r="M56" s="7">
        <f t="shared" si="2"/>
        <v>1120.7192746855794</v>
      </c>
      <c r="N56" s="8"/>
      <c r="O56" s="8">
        <f t="shared" si="3"/>
        <v>1120.7192746855794</v>
      </c>
      <c r="P56" s="8"/>
      <c r="Q56" s="8">
        <f t="shared" si="4"/>
        <v>-1120.7192746855794</v>
      </c>
    </row>
    <row r="57" spans="2:17" ht="17.25" customHeight="1">
      <c r="B57" s="18">
        <v>54</v>
      </c>
      <c r="C57" s="70" t="s">
        <v>113</v>
      </c>
      <c r="D57" s="137">
        <v>39.98</v>
      </c>
      <c r="E57" s="6">
        <v>1</v>
      </c>
      <c r="F57" s="7">
        <f>$E$80/SUM($E$4:$E$75)*1</f>
        <v>85.58865248226951</v>
      </c>
      <c r="G57" s="7">
        <f>E81/B75</f>
        <v>9.152777777777779</v>
      </c>
      <c r="H57" s="7">
        <v>150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1040.6034302600474</v>
      </c>
      <c r="M57" s="7">
        <f t="shared" si="2"/>
        <v>1140.501359565012</v>
      </c>
      <c r="N57" s="8"/>
      <c r="O57" s="8">
        <f t="shared" si="3"/>
        <v>1140.501359565012</v>
      </c>
      <c r="P57" s="8"/>
      <c r="Q57" s="8">
        <f t="shared" si="4"/>
        <v>-1140.501359565012</v>
      </c>
    </row>
    <row r="58" spans="2:17" ht="17.25" customHeight="1">
      <c r="B58" s="18">
        <v>55</v>
      </c>
      <c r="C58" s="70" t="s">
        <v>114</v>
      </c>
      <c r="D58" s="137">
        <v>37.27</v>
      </c>
      <c r="E58" s="6">
        <v>1</v>
      </c>
      <c r="F58" s="7">
        <f>$E$80/SUM($E$4:$E$75)*1</f>
        <v>85.58865248226951</v>
      </c>
      <c r="G58" s="7">
        <f>E81/B75</f>
        <v>9.152777777777779</v>
      </c>
      <c r="H58" s="7">
        <v>150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1021.9044302600473</v>
      </c>
      <c r="M58" s="7">
        <f t="shared" si="2"/>
        <v>1120.007255565012</v>
      </c>
      <c r="N58" s="8"/>
      <c r="O58" s="8">
        <f t="shared" si="3"/>
        <v>1120.007255565012</v>
      </c>
      <c r="P58" s="8"/>
      <c r="Q58" s="8">
        <f t="shared" si="4"/>
        <v>-1120.007255565012</v>
      </c>
    </row>
    <row r="59" spans="2:17" ht="17.25" customHeight="1">
      <c r="B59" s="18">
        <v>56</v>
      </c>
      <c r="C59" s="70" t="s">
        <v>115</v>
      </c>
      <c r="D59" s="137">
        <v>25.01</v>
      </c>
      <c r="E59" s="6">
        <v>2</v>
      </c>
      <c r="F59" s="7">
        <f>$E$80/SUM($E$4:$E$75)*2</f>
        <v>171.17730496453902</v>
      </c>
      <c r="G59" s="7">
        <f>E81/B75</f>
        <v>9.152777777777779</v>
      </c>
      <c r="H59" s="7">
        <v>150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1022.8990827423168</v>
      </c>
      <c r="M59" s="7">
        <f t="shared" si="2"/>
        <v>1121.0973946855793</v>
      </c>
      <c r="N59" s="8"/>
      <c r="O59" s="8">
        <f t="shared" si="3"/>
        <v>1121.0973946855793</v>
      </c>
      <c r="P59" s="8"/>
      <c r="Q59" s="8">
        <f t="shared" si="4"/>
        <v>-1121.0973946855793</v>
      </c>
    </row>
    <row r="60" spans="2:17" ht="17.25" customHeight="1">
      <c r="B60" s="18">
        <v>57</v>
      </c>
      <c r="C60" s="70" t="s">
        <v>116</v>
      </c>
      <c r="D60" s="137">
        <v>32</v>
      </c>
      <c r="E60" s="6">
        <v>1</v>
      </c>
      <c r="F60" s="7">
        <f>$E$80/SUM($E$4:$E$75)*1</f>
        <v>85.58865248226951</v>
      </c>
      <c r="G60" s="7">
        <f>E81/B75</f>
        <v>9.152777777777779</v>
      </c>
      <c r="H60" s="7">
        <v>150</v>
      </c>
      <c r="I60" s="7">
        <v>200</v>
      </c>
      <c r="J60" s="7">
        <v>320</v>
      </c>
      <c r="K60" s="7">
        <f t="shared" si="0"/>
        <v>220.8</v>
      </c>
      <c r="L60" s="7">
        <f t="shared" si="1"/>
        <v>985.5414302600473</v>
      </c>
      <c r="M60" s="7">
        <f t="shared" si="2"/>
        <v>1080.1534075650118</v>
      </c>
      <c r="N60" s="8"/>
      <c r="O60" s="8">
        <f t="shared" si="3"/>
        <v>1080.1534075650118</v>
      </c>
      <c r="P60" s="8"/>
      <c r="Q60" s="8">
        <f t="shared" si="4"/>
        <v>-1080.1534075650118</v>
      </c>
    </row>
    <row r="61" spans="2:17" ht="17.25" customHeight="1">
      <c r="B61" s="18">
        <v>58</v>
      </c>
      <c r="C61" s="70" t="s">
        <v>117</v>
      </c>
      <c r="D61" s="137">
        <v>33.04</v>
      </c>
      <c r="E61" s="6">
        <v>2</v>
      </c>
      <c r="F61" s="7">
        <f>$E$80/SUM($E$4:$E$75)*2</f>
        <v>171.17730496453902</v>
      </c>
      <c r="G61" s="7">
        <f>E81/B75</f>
        <v>9.152777777777779</v>
      </c>
      <c r="H61" s="7">
        <v>150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1078.306082742317</v>
      </c>
      <c r="M61" s="7">
        <f t="shared" si="2"/>
        <v>1181.8234666855794</v>
      </c>
      <c r="N61" s="8"/>
      <c r="O61" s="8">
        <f t="shared" si="3"/>
        <v>1181.8234666855794</v>
      </c>
      <c r="P61" s="8"/>
      <c r="Q61" s="8">
        <f t="shared" si="4"/>
        <v>-1181.8234666855794</v>
      </c>
    </row>
    <row r="62" spans="2:17" ht="17.25" customHeight="1">
      <c r="B62" s="18">
        <v>59</v>
      </c>
      <c r="C62" s="70" t="s">
        <v>118</v>
      </c>
      <c r="D62" s="137">
        <v>21.4</v>
      </c>
      <c r="E62" s="6">
        <v>1</v>
      </c>
      <c r="F62" s="7">
        <f>$E$80/SUM($E$4:$E$75)*1</f>
        <v>85.58865248226951</v>
      </c>
      <c r="G62" s="7">
        <f>E81/B75</f>
        <v>9.152777777777779</v>
      </c>
      <c r="H62" s="7">
        <v>150</v>
      </c>
      <c r="I62" s="7">
        <v>200</v>
      </c>
      <c r="J62" s="7">
        <v>320</v>
      </c>
      <c r="K62" s="7">
        <f t="shared" si="0"/>
        <v>147.66</v>
      </c>
      <c r="L62" s="7">
        <f t="shared" si="1"/>
        <v>912.4014302600473</v>
      </c>
      <c r="M62" s="7">
        <f t="shared" si="2"/>
        <v>999.9919675650119</v>
      </c>
      <c r="N62" s="8"/>
      <c r="O62" s="8">
        <f t="shared" si="3"/>
        <v>999.9919675650119</v>
      </c>
      <c r="P62" s="8"/>
      <c r="Q62" s="8">
        <f t="shared" si="4"/>
        <v>-999.9919675650119</v>
      </c>
    </row>
    <row r="63" spans="2:17" ht="17.25" customHeight="1">
      <c r="B63" s="18">
        <v>60</v>
      </c>
      <c r="C63" s="70" t="s">
        <v>119</v>
      </c>
      <c r="D63" s="137">
        <v>29.4</v>
      </c>
      <c r="E63" s="6">
        <v>1</v>
      </c>
      <c r="F63" s="7">
        <f>$E$80/SUM($E$4:$E$75)*1</f>
        <v>85.58865248226951</v>
      </c>
      <c r="G63" s="7">
        <f>E81/B75</f>
        <v>9.152777777777779</v>
      </c>
      <c r="H63" s="7">
        <v>150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967.6014302600473</v>
      </c>
      <c r="M63" s="7">
        <f t="shared" si="2"/>
        <v>1060.491167565012</v>
      </c>
      <c r="N63" s="8"/>
      <c r="O63" s="8">
        <f t="shared" si="3"/>
        <v>1060.491167565012</v>
      </c>
      <c r="P63" s="8"/>
      <c r="Q63" s="8">
        <f t="shared" si="4"/>
        <v>-1060.491167565012</v>
      </c>
    </row>
    <row r="64" spans="2:17" ht="17.25" customHeight="1">
      <c r="B64" s="18">
        <v>61</v>
      </c>
      <c r="C64" s="70" t="s">
        <v>120</v>
      </c>
      <c r="D64" s="137">
        <v>23.38</v>
      </c>
      <c r="E64" s="6">
        <v>1</v>
      </c>
      <c r="F64" s="7">
        <f>$E$80/SUM($E$4:$E$75)*1</f>
        <v>85.58865248226951</v>
      </c>
      <c r="G64" s="7">
        <f>E81/B75</f>
        <v>9.152777777777779</v>
      </c>
      <c r="H64" s="7">
        <v>150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926.0634302600473</v>
      </c>
      <c r="M64" s="7">
        <f t="shared" si="2"/>
        <v>1014.965519565012</v>
      </c>
      <c r="N64" s="8"/>
      <c r="O64" s="8">
        <f t="shared" si="3"/>
        <v>1014.965519565012</v>
      </c>
      <c r="P64" s="8"/>
      <c r="Q64" s="8">
        <f t="shared" si="4"/>
        <v>-1014.965519565012</v>
      </c>
    </row>
    <row r="65" spans="2:17" ht="17.25" customHeight="1">
      <c r="B65" s="18">
        <v>62</v>
      </c>
      <c r="C65" s="70" t="s">
        <v>121</v>
      </c>
      <c r="D65" s="137">
        <v>23.72</v>
      </c>
      <c r="E65" s="6">
        <v>1</v>
      </c>
      <c r="F65" s="7">
        <f>$E$80/SUM($E$4:$E$75)*1</f>
        <v>85.58865248226951</v>
      </c>
      <c r="G65" s="7">
        <f>E81/B75</f>
        <v>9.152777777777779</v>
      </c>
      <c r="H65" s="7">
        <v>150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928.4094302600473</v>
      </c>
      <c r="M65" s="7">
        <f t="shared" si="2"/>
        <v>1017.5367355650119</v>
      </c>
      <c r="N65" s="8"/>
      <c r="O65" s="8">
        <f t="shared" si="3"/>
        <v>1017.5367355650119</v>
      </c>
      <c r="P65" s="8"/>
      <c r="Q65" s="8">
        <f t="shared" si="4"/>
        <v>-1017.5367355650119</v>
      </c>
    </row>
    <row r="66" spans="2:17" ht="17.25" customHeight="1">
      <c r="B66" s="18">
        <v>63</v>
      </c>
      <c r="C66" s="70" t="s">
        <v>122</v>
      </c>
      <c r="D66" s="137">
        <v>31.95</v>
      </c>
      <c r="E66" s="6">
        <v>2</v>
      </c>
      <c r="F66" s="7">
        <f>$E$80/SUM($E$4:$E$75)*2</f>
        <v>171.17730496453902</v>
      </c>
      <c r="G66" s="7">
        <f>E81/B75</f>
        <v>9.152777777777779</v>
      </c>
      <c r="H66" s="7">
        <v>150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1070.7850827423167</v>
      </c>
      <c r="M66" s="7">
        <f t="shared" si="2"/>
        <v>1173.5804506855793</v>
      </c>
      <c r="N66" s="8"/>
      <c r="O66" s="8">
        <f t="shared" si="3"/>
        <v>1173.5804506855793</v>
      </c>
      <c r="P66" s="8"/>
      <c r="Q66" s="8">
        <f t="shared" si="4"/>
        <v>-1173.5804506855793</v>
      </c>
    </row>
    <row r="67" spans="2:17" ht="17.25" customHeight="1">
      <c r="B67" s="18">
        <v>64</v>
      </c>
      <c r="C67" s="70" t="s">
        <v>123</v>
      </c>
      <c r="D67" s="137">
        <v>41</v>
      </c>
      <c r="E67" s="6">
        <v>1</v>
      </c>
      <c r="F67" s="7">
        <f>$E$80/SUM($E$4:$E$75)*1</f>
        <v>85.58865248226951</v>
      </c>
      <c r="G67" s="7">
        <f>E81/B75</f>
        <v>9.152777777777779</v>
      </c>
      <c r="H67" s="7">
        <v>150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1047.6414302600474</v>
      </c>
      <c r="M67" s="7">
        <f t="shared" si="2"/>
        <v>1148.215007565012</v>
      </c>
      <c r="N67" s="8"/>
      <c r="O67" s="8">
        <f t="shared" si="3"/>
        <v>1148.215007565012</v>
      </c>
      <c r="P67" s="8"/>
      <c r="Q67" s="8">
        <f t="shared" si="4"/>
        <v>-1148.215007565012</v>
      </c>
    </row>
    <row r="68" spans="2:17" ht="17.25" customHeight="1">
      <c r="B68" s="18">
        <v>65</v>
      </c>
      <c r="C68" s="70" t="s">
        <v>124</v>
      </c>
      <c r="D68" s="137">
        <v>36.2</v>
      </c>
      <c r="E68" s="6">
        <v>3</v>
      </c>
      <c r="F68" s="7">
        <f>$E$80/SUM($E$4:$E$75)*3</f>
        <v>256.76595744680856</v>
      </c>
      <c r="G68" s="7">
        <f>E81/B75</f>
        <v>9.152777777777779</v>
      </c>
      <c r="H68" s="7">
        <v>150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1185.6987352245862</v>
      </c>
      <c r="M68" s="7">
        <f t="shared" si="2"/>
        <v>1299.5258138061465</v>
      </c>
      <c r="N68" s="8"/>
      <c r="O68" s="8">
        <f t="shared" si="3"/>
        <v>1299.5258138061465</v>
      </c>
      <c r="P68" s="8"/>
      <c r="Q68" s="8">
        <f t="shared" si="4"/>
        <v>-1299.5258138061465</v>
      </c>
    </row>
    <row r="69" spans="2:17" ht="17.25" customHeight="1">
      <c r="B69" s="18">
        <v>66</v>
      </c>
      <c r="C69" s="70" t="s">
        <v>125</v>
      </c>
      <c r="D69" s="137">
        <v>30.54</v>
      </c>
      <c r="E69" s="6">
        <v>1</v>
      </c>
      <c r="F69" s="7">
        <f>$E$80/SUM($E$4:$E$75)*1</f>
        <v>85.58865248226951</v>
      </c>
      <c r="G69" s="7">
        <f>E81/B75</f>
        <v>9.152777777777779</v>
      </c>
      <c r="H69" s="7">
        <v>150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975.4674302600473</v>
      </c>
      <c r="M69" s="7">
        <f aca="true" t="shared" si="7" ref="M69:M75">SUM(L69*1.096)</f>
        <v>1069.1123035650119</v>
      </c>
      <c r="N69" s="8"/>
      <c r="O69" s="8">
        <f aca="true" t="shared" si="8" ref="O69:O75">SUM(M69:N69)</f>
        <v>1069.1123035650119</v>
      </c>
      <c r="P69" s="8"/>
      <c r="Q69" s="8">
        <f aca="true" t="shared" si="9" ref="Q69:Q75">SUM(P69-O69)</f>
        <v>-1069.1123035650119</v>
      </c>
    </row>
    <row r="70" spans="2:17" ht="17.25" customHeight="1">
      <c r="B70" s="18">
        <v>67</v>
      </c>
      <c r="C70" s="70" t="s">
        <v>126</v>
      </c>
      <c r="D70" s="137">
        <v>26.03</v>
      </c>
      <c r="E70" s="6">
        <v>2</v>
      </c>
      <c r="F70" s="7">
        <f>$E$80/SUM($E$4:$E$75)*2</f>
        <v>171.17730496453902</v>
      </c>
      <c r="G70" s="7">
        <f>E81/B75</f>
        <v>9.152777777777779</v>
      </c>
      <c r="H70" s="7">
        <v>150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1029.9370827423168</v>
      </c>
      <c r="M70" s="7">
        <f t="shared" si="7"/>
        <v>1128.8110426855792</v>
      </c>
      <c r="N70" s="8"/>
      <c r="O70" s="8">
        <f t="shared" si="8"/>
        <v>1128.8110426855792</v>
      </c>
      <c r="P70" s="8"/>
      <c r="Q70" s="8">
        <f t="shared" si="9"/>
        <v>-1128.8110426855792</v>
      </c>
    </row>
    <row r="71" spans="2:17" ht="17.25" customHeight="1">
      <c r="B71" s="18">
        <v>68</v>
      </c>
      <c r="C71" s="70" t="s">
        <v>127</v>
      </c>
      <c r="D71" s="137">
        <v>24.05</v>
      </c>
      <c r="E71" s="6">
        <v>1</v>
      </c>
      <c r="F71" s="7">
        <f>$E$80/SUM($E$4:$E$75)*1</f>
        <v>85.58865248226951</v>
      </c>
      <c r="G71" s="7">
        <f>E81/B75</f>
        <v>9.152777777777779</v>
      </c>
      <c r="H71" s="7">
        <v>150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930.6864302600474</v>
      </c>
      <c r="M71" s="7">
        <f t="shared" si="7"/>
        <v>1020.032327565012</v>
      </c>
      <c r="N71" s="8"/>
      <c r="O71" s="8">
        <f t="shared" si="8"/>
        <v>1020.032327565012</v>
      </c>
      <c r="P71" s="8"/>
      <c r="Q71" s="8">
        <f t="shared" si="9"/>
        <v>-1020.032327565012</v>
      </c>
    </row>
    <row r="72" spans="2:17" ht="17.25" customHeight="1">
      <c r="B72" s="18">
        <v>69</v>
      </c>
      <c r="C72" s="70" t="s">
        <v>150</v>
      </c>
      <c r="D72" s="137">
        <v>29.62</v>
      </c>
      <c r="E72" s="6">
        <v>1</v>
      </c>
      <c r="F72" s="7">
        <f>$E$80/SUM($E$4:$E$75)*1</f>
        <v>85.58865248226951</v>
      </c>
      <c r="G72" s="7">
        <f>E81/B75</f>
        <v>9.152777777777779</v>
      </c>
      <c r="H72" s="7">
        <v>150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969.1194302600474</v>
      </c>
      <c r="M72" s="7">
        <f t="shared" si="7"/>
        <v>1062.1548955650119</v>
      </c>
      <c r="N72" s="8"/>
      <c r="O72" s="8">
        <f t="shared" si="8"/>
        <v>1062.1548955650119</v>
      </c>
      <c r="P72" s="8"/>
      <c r="Q72" s="8">
        <f t="shared" si="9"/>
        <v>-1062.1548955650119</v>
      </c>
    </row>
    <row r="73" spans="2:17" ht="17.25" customHeight="1">
      <c r="B73" s="18">
        <v>70</v>
      </c>
      <c r="C73" s="70" t="s">
        <v>128</v>
      </c>
      <c r="D73" s="137">
        <v>57.9</v>
      </c>
      <c r="E73" s="6">
        <v>3</v>
      </c>
      <c r="F73" s="7">
        <f>$E$80/SUM($E$4:$E$75)*3</f>
        <v>256.76595744680856</v>
      </c>
      <c r="G73" s="7">
        <f>E81/B75</f>
        <v>9.152777777777779</v>
      </c>
      <c r="H73" s="7">
        <v>150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1335.4287352245863</v>
      </c>
      <c r="M73" s="7">
        <f t="shared" si="7"/>
        <v>1463.6298938061466</v>
      </c>
      <c r="N73" s="8"/>
      <c r="O73" s="8">
        <f t="shared" si="8"/>
        <v>1463.6298938061466</v>
      </c>
      <c r="P73" s="8"/>
      <c r="Q73" s="8">
        <f t="shared" si="9"/>
        <v>-1463.6298938061466</v>
      </c>
    </row>
    <row r="74" spans="2:17" ht="17.25" customHeight="1">
      <c r="B74" s="18">
        <v>71</v>
      </c>
      <c r="C74" s="70" t="s">
        <v>129</v>
      </c>
      <c r="D74" s="137">
        <v>28.56</v>
      </c>
      <c r="E74" s="6">
        <v>1</v>
      </c>
      <c r="F74" s="7">
        <f>$E$80/SUM($E$4:$E$75)*1</f>
        <v>85.58865248226951</v>
      </c>
      <c r="G74" s="7">
        <f>E81/B75</f>
        <v>9.152777777777779</v>
      </c>
      <c r="H74" s="7">
        <v>150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961.8054302600473</v>
      </c>
      <c r="M74" s="7">
        <f t="shared" si="7"/>
        <v>1054.138751565012</v>
      </c>
      <c r="N74" s="8"/>
      <c r="O74" s="8">
        <f t="shared" si="8"/>
        <v>1054.138751565012</v>
      </c>
      <c r="P74" s="8"/>
      <c r="Q74" s="8">
        <f t="shared" si="9"/>
        <v>-1054.138751565012</v>
      </c>
    </row>
    <row r="75" spans="2:17" ht="17.25" customHeight="1">
      <c r="B75" s="18">
        <v>72</v>
      </c>
      <c r="C75" s="70" t="s">
        <v>130</v>
      </c>
      <c r="D75" s="137">
        <v>27</v>
      </c>
      <c r="E75" s="6">
        <v>1</v>
      </c>
      <c r="F75" s="7">
        <f>$E$80/SUM($E$4:$E$75)*1</f>
        <v>85.58865248226951</v>
      </c>
      <c r="G75" s="7">
        <f>E81/B75</f>
        <v>9.152777777777779</v>
      </c>
      <c r="H75" s="7">
        <v>150</v>
      </c>
      <c r="I75" s="7">
        <v>200</v>
      </c>
      <c r="J75" s="7">
        <v>320</v>
      </c>
      <c r="K75" s="7">
        <f t="shared" si="5"/>
        <v>186.3</v>
      </c>
      <c r="L75" s="7">
        <f>SUM(F75:K75)</f>
        <v>951.0414302600473</v>
      </c>
      <c r="M75" s="7">
        <f t="shared" si="7"/>
        <v>1042.3414075650119</v>
      </c>
      <c r="N75" s="8"/>
      <c r="O75" s="8">
        <f t="shared" si="8"/>
        <v>1042.3414075650119</v>
      </c>
      <c r="P75" s="8"/>
      <c r="Q75" s="8">
        <f t="shared" si="9"/>
        <v>-1042.3414075650119</v>
      </c>
    </row>
    <row r="76" spans="2:17" ht="21.75" customHeight="1">
      <c r="B76" s="19"/>
      <c r="C76" s="72" t="s">
        <v>3</v>
      </c>
      <c r="D76" s="7">
        <f aca="true" t="shared" si="10" ref="D76:Q76">SUM(D4:D75)</f>
        <v>3511.8700000000017</v>
      </c>
      <c r="E76" s="9">
        <f t="shared" si="10"/>
        <v>141</v>
      </c>
      <c r="F76" s="7">
        <f t="shared" si="10"/>
        <v>12068.000000000004</v>
      </c>
      <c r="G76" s="7">
        <f>SUM(G4:G75)</f>
        <v>659.0000000000006</v>
      </c>
      <c r="H76" s="7">
        <f t="shared" si="10"/>
        <v>10800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 t="shared" si="10"/>
        <v>85198.90299999998</v>
      </c>
      <c r="M76" s="7">
        <f t="shared" si="10"/>
        <v>93377.997688</v>
      </c>
      <c r="N76" s="8">
        <f t="shared" si="10"/>
        <v>1500</v>
      </c>
      <c r="O76" s="8">
        <f t="shared" si="10"/>
        <v>94877.997688</v>
      </c>
      <c r="P76" s="8">
        <f t="shared" si="10"/>
        <v>0</v>
      </c>
      <c r="Q76" s="8">
        <f t="shared" si="10"/>
        <v>-94877.997688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22"/>
      <c r="M77" s="22"/>
      <c r="N77" s="22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12068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659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10800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35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44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12068</v>
      </c>
      <c r="M83" s="48">
        <f>SUM(L83*0.096)</f>
        <v>1158.528</v>
      </c>
      <c r="N83" s="48">
        <f>SUM(L83:M83)</f>
        <v>13226.528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48899</v>
      </c>
      <c r="M84" s="48">
        <f>SUM(L84*0.096)</f>
        <v>4694.304</v>
      </c>
      <c r="N84" s="48">
        <f>SUM(L84:M84)</f>
        <v>53593.304000000004</v>
      </c>
      <c r="O84" s="38"/>
      <c r="P84" s="22"/>
      <c r="Q84" s="22"/>
    </row>
    <row r="85" spans="2:17" ht="27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85198.90299999999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85198.90299999999</v>
      </c>
      <c r="M86" s="48">
        <f>SUM(M83:M85)</f>
        <v>8179.094687999999</v>
      </c>
      <c r="N86" s="48">
        <f>SUM(N83:N85)</f>
        <v>93377.997688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21.75" customHeight="1" thickBo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12.75" customHeight="1">
      <c r="B95" s="160" t="s">
        <v>181</v>
      </c>
      <c r="C95" s="160"/>
      <c r="D95" s="160"/>
      <c r="E95" s="160" t="s">
        <v>174</v>
      </c>
      <c r="F95" s="160"/>
      <c r="G95" s="160"/>
      <c r="H95" s="160"/>
      <c r="I95" s="160"/>
      <c r="J95" s="160"/>
      <c r="K95" s="150" t="s">
        <v>178</v>
      </c>
      <c r="L95" s="151"/>
      <c r="M95" s="151"/>
      <c r="N95" s="152"/>
      <c r="O95" s="40"/>
      <c r="P95" s="40"/>
      <c r="Q95" s="22"/>
    </row>
    <row r="96" spans="2:17" ht="12.75" customHeight="1">
      <c r="B96" s="161"/>
      <c r="C96" s="161"/>
      <c r="D96" s="161"/>
      <c r="E96" s="161"/>
      <c r="F96" s="161"/>
      <c r="G96" s="161"/>
      <c r="H96" s="161"/>
      <c r="I96" s="161"/>
      <c r="J96" s="161"/>
      <c r="K96" s="153"/>
      <c r="L96" s="154"/>
      <c r="M96" s="154"/>
      <c r="N96" s="155"/>
      <c r="O96" s="40"/>
      <c r="P96" s="40"/>
      <c r="Q96" s="22"/>
    </row>
    <row r="97" spans="2:17" ht="12.75" customHeight="1" thickBot="1">
      <c r="B97" s="162"/>
      <c r="C97" s="162"/>
      <c r="D97" s="162"/>
      <c r="E97" s="162"/>
      <c r="F97" s="162"/>
      <c r="G97" s="162"/>
      <c r="H97" s="162"/>
      <c r="I97" s="162"/>
      <c r="J97" s="162"/>
      <c r="K97" s="156"/>
      <c r="L97" s="157"/>
      <c r="M97" s="157"/>
      <c r="N97" s="158"/>
      <c r="O97" s="40"/>
      <c r="P97" s="40"/>
      <c r="Q97" s="22"/>
    </row>
    <row r="98" spans="2:17" ht="18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/>
      <c r="Q98" s="22"/>
    </row>
    <row r="99" spans="2:17" ht="18" customHeight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8.75" customHeight="1">
      <c r="B100" s="144" t="s">
        <v>11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39"/>
      <c r="P100" s="39"/>
      <c r="Q100" s="22"/>
    </row>
    <row r="101" spans="2:17" ht="18.75" customHeight="1" thickBot="1">
      <c r="B101" s="22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22"/>
    </row>
    <row r="102" spans="2:17" ht="15.75" thickBot="1">
      <c r="B102" s="141" t="s">
        <v>12</v>
      </c>
      <c r="C102" s="142"/>
      <c r="D102" s="143"/>
      <c r="E102" s="141" t="s">
        <v>63</v>
      </c>
      <c r="F102" s="142"/>
      <c r="G102" s="142"/>
      <c r="H102" s="142"/>
      <c r="I102" s="142"/>
      <c r="J102" s="142"/>
      <c r="K102" s="142"/>
      <c r="L102" s="142"/>
      <c r="M102" s="142"/>
      <c r="N102" s="143"/>
      <c r="O102" s="40"/>
      <c r="P102" s="40"/>
      <c r="Q102" s="22"/>
    </row>
    <row r="103" spans="2:17" ht="15.75" thickBot="1">
      <c r="B103" s="141" t="s">
        <v>13</v>
      </c>
      <c r="C103" s="142"/>
      <c r="D103" s="143"/>
      <c r="E103" s="141" t="s">
        <v>28</v>
      </c>
      <c r="F103" s="142"/>
      <c r="G103" s="142"/>
      <c r="H103" s="142"/>
      <c r="I103" s="142"/>
      <c r="J103" s="142"/>
      <c r="K103" s="142"/>
      <c r="L103" s="142"/>
      <c r="M103" s="142"/>
      <c r="N103" s="143"/>
      <c r="O103" s="40"/>
      <c r="P103" s="40"/>
      <c r="Q103" s="22"/>
    </row>
    <row r="104" spans="2:17" ht="15.75" thickBot="1">
      <c r="B104" s="141" t="s">
        <v>14</v>
      </c>
      <c r="C104" s="142"/>
      <c r="D104" s="143"/>
      <c r="E104" s="141" t="s">
        <v>29</v>
      </c>
      <c r="F104" s="142"/>
      <c r="G104" s="142"/>
      <c r="H104" s="142"/>
      <c r="I104" s="142"/>
      <c r="J104" s="142"/>
      <c r="K104" s="142"/>
      <c r="L104" s="142"/>
      <c r="M104" s="142"/>
      <c r="N104" s="143"/>
      <c r="O104" s="40"/>
      <c r="P104" s="40"/>
      <c r="Q104" s="22"/>
    </row>
    <row r="105" spans="2:17" ht="15.75" thickBot="1">
      <c r="B105" s="141" t="s">
        <v>15</v>
      </c>
      <c r="C105" s="142"/>
      <c r="D105" s="143"/>
      <c r="E105" s="172" t="s">
        <v>16</v>
      </c>
      <c r="F105" s="173"/>
      <c r="G105" s="173"/>
      <c r="H105" s="173"/>
      <c r="I105" s="173"/>
      <c r="J105" s="173"/>
      <c r="K105" s="173"/>
      <c r="L105" s="173"/>
      <c r="M105" s="173"/>
      <c r="N105" s="174"/>
      <c r="O105" s="41"/>
      <c r="P105" s="41"/>
      <c r="Q105" s="22"/>
    </row>
    <row r="106" spans="2:1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9.5">
      <c r="B107" s="144" t="s">
        <v>192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39"/>
      <c r="P107" s="39"/>
      <c r="Q107" s="22"/>
    </row>
    <row r="108" spans="2:17" ht="20.25" thickBot="1">
      <c r="B108" s="22"/>
      <c r="C108" s="22"/>
      <c r="D108" s="22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22"/>
    </row>
    <row r="109" spans="2:17" ht="18.75" thickBot="1">
      <c r="B109" s="163" t="s">
        <v>17</v>
      </c>
      <c r="C109" s="163"/>
      <c r="D109" s="163"/>
      <c r="E109" s="42">
        <f>SUM(N86)</f>
        <v>93377.997688</v>
      </c>
      <c r="F109" s="141" t="s">
        <v>18</v>
      </c>
      <c r="G109" s="142"/>
      <c r="H109" s="142"/>
      <c r="I109" s="142"/>
      <c r="J109" s="142"/>
      <c r="K109" s="142"/>
      <c r="L109" s="142"/>
      <c r="M109" s="142"/>
      <c r="N109" s="143"/>
      <c r="O109" s="40"/>
      <c r="P109" s="40"/>
      <c r="Q109" s="22"/>
    </row>
    <row r="110" spans="2:17" ht="15.75" thickBot="1">
      <c r="B110" s="164" t="s">
        <v>19</v>
      </c>
      <c r="C110" s="164"/>
      <c r="D110" s="164"/>
      <c r="E110" s="36">
        <f>SUM(N84)</f>
        <v>53593.304000000004</v>
      </c>
      <c r="F110" s="141" t="s">
        <v>20</v>
      </c>
      <c r="G110" s="142"/>
      <c r="H110" s="142"/>
      <c r="I110" s="142"/>
      <c r="J110" s="142"/>
      <c r="K110" s="142"/>
      <c r="L110" s="142"/>
      <c r="M110" s="142"/>
      <c r="N110" s="143"/>
      <c r="O110" s="40"/>
      <c r="P110" s="40"/>
      <c r="Q110" s="22"/>
    </row>
    <row r="111" spans="2:17" ht="15.75" thickBot="1">
      <c r="B111" s="164" t="s">
        <v>19</v>
      </c>
      <c r="C111" s="164"/>
      <c r="D111" s="164"/>
      <c r="E111" s="36">
        <f>SUM(N83)</f>
        <v>13226.528</v>
      </c>
      <c r="F111" s="141" t="s">
        <v>21</v>
      </c>
      <c r="G111" s="142"/>
      <c r="H111" s="142"/>
      <c r="I111" s="142"/>
      <c r="J111" s="142"/>
      <c r="K111" s="142"/>
      <c r="L111" s="142"/>
      <c r="M111" s="142"/>
      <c r="N111" s="143"/>
      <c r="O111" s="40"/>
      <c r="P111" s="40"/>
      <c r="Q111" s="22"/>
    </row>
    <row r="112" spans="2:17" ht="15.75" thickBot="1">
      <c r="B112" s="164" t="s">
        <v>19</v>
      </c>
      <c r="C112" s="164"/>
      <c r="D112" s="164"/>
      <c r="E112" s="36">
        <f>SUM(N85)</f>
        <v>26558.165687999986</v>
      </c>
      <c r="F112" s="141" t="s">
        <v>32</v>
      </c>
      <c r="G112" s="142"/>
      <c r="H112" s="142"/>
      <c r="I112" s="142"/>
      <c r="J112" s="142"/>
      <c r="K112" s="142"/>
      <c r="L112" s="142"/>
      <c r="M112" s="142"/>
      <c r="N112" s="143"/>
      <c r="O112" s="40"/>
      <c r="P112" s="40"/>
      <c r="Q112" s="22"/>
    </row>
    <row r="113" spans="2:17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5">
      <c r="B114" s="22"/>
      <c r="C114" s="22"/>
      <c r="D114" s="22"/>
      <c r="E114" s="176" t="s">
        <v>193</v>
      </c>
      <c r="F114" s="175"/>
      <c r="G114" s="175"/>
      <c r="H114" s="175"/>
      <c r="I114" s="28" t="s">
        <v>22</v>
      </c>
      <c r="J114" s="29"/>
      <c r="K114" s="43"/>
      <c r="L114" s="177" t="s">
        <v>43</v>
      </c>
      <c r="M114" s="177"/>
      <c r="N114" s="177"/>
      <c r="O114" s="43"/>
      <c r="P114" s="22"/>
      <c r="Q114" s="22"/>
    </row>
    <row r="115" spans="2:17" ht="15">
      <c r="B115" s="22"/>
      <c r="C115" s="22"/>
      <c r="D115" s="22"/>
      <c r="E115" s="175" t="s">
        <v>23</v>
      </c>
      <c r="F115" s="175"/>
      <c r="G115" s="175"/>
      <c r="H115" s="175"/>
      <c r="I115" s="29"/>
      <c r="J115" s="29"/>
      <c r="L115" s="175" t="s">
        <v>24</v>
      </c>
      <c r="M115" s="175"/>
      <c r="N115" s="175"/>
      <c r="O115" s="44"/>
      <c r="P115" s="22"/>
      <c r="Q115" s="22"/>
    </row>
    <row r="116" spans="2:17" ht="13.5" thickBot="1">
      <c r="B116" s="22"/>
      <c r="C116" s="22"/>
      <c r="D116" s="22"/>
      <c r="E116" s="22"/>
      <c r="F116" s="23"/>
      <c r="G116" s="23"/>
      <c r="H116" s="23"/>
      <c r="I116" s="23"/>
      <c r="J116" s="23"/>
      <c r="K116" s="23"/>
      <c r="L116" s="23"/>
      <c r="M116" s="23"/>
      <c r="N116" s="22"/>
      <c r="O116" s="24"/>
      <c r="P116" s="23"/>
      <c r="Q116" s="22"/>
    </row>
    <row r="117" spans="2:17" ht="12.75" customHeight="1">
      <c r="B117" s="160" t="s">
        <v>181</v>
      </c>
      <c r="C117" s="160"/>
      <c r="D117" s="160"/>
      <c r="E117" s="160" t="s">
        <v>174</v>
      </c>
      <c r="F117" s="160"/>
      <c r="G117" s="160"/>
      <c r="H117" s="160"/>
      <c r="I117" s="160"/>
      <c r="J117" s="160"/>
      <c r="K117" s="150" t="s">
        <v>178</v>
      </c>
      <c r="L117" s="151"/>
      <c r="M117" s="151"/>
      <c r="N117" s="152"/>
      <c r="O117" s="40"/>
      <c r="P117" s="40"/>
      <c r="Q117" s="22"/>
    </row>
    <row r="118" spans="2:17" ht="12.75" customHeight="1">
      <c r="B118" s="161"/>
      <c r="C118" s="161"/>
      <c r="D118" s="161"/>
      <c r="E118" s="161"/>
      <c r="F118" s="161"/>
      <c r="G118" s="161"/>
      <c r="H118" s="161"/>
      <c r="I118" s="161"/>
      <c r="J118" s="161"/>
      <c r="K118" s="153"/>
      <c r="L118" s="154"/>
      <c r="M118" s="154"/>
      <c r="N118" s="155"/>
      <c r="O118" s="40"/>
      <c r="P118" s="40"/>
      <c r="Q118" s="22"/>
    </row>
    <row r="119" spans="2:17" ht="12.75" customHeight="1" thickBot="1">
      <c r="B119" s="162"/>
      <c r="C119" s="162"/>
      <c r="D119" s="162"/>
      <c r="E119" s="162"/>
      <c r="F119" s="162"/>
      <c r="G119" s="162"/>
      <c r="H119" s="162"/>
      <c r="I119" s="162"/>
      <c r="J119" s="162"/>
      <c r="K119" s="156"/>
      <c r="L119" s="157"/>
      <c r="M119" s="157"/>
      <c r="N119" s="158"/>
      <c r="O119" s="40"/>
      <c r="P119" s="40"/>
      <c r="Q119" s="22"/>
    </row>
    <row r="120" spans="2:17" ht="13.5" thickBot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3"/>
      <c r="Q120" s="22"/>
    </row>
    <row r="121" spans="2:17" s="4" customFormat="1" ht="21" customHeight="1" thickBot="1">
      <c r="B121" s="164" t="s">
        <v>133</v>
      </c>
      <c r="C121" s="164"/>
      <c r="D121" s="164"/>
      <c r="E121" s="141" t="s">
        <v>132</v>
      </c>
      <c r="F121" s="142"/>
      <c r="G121" s="142"/>
      <c r="H121" s="142"/>
      <c r="I121" s="142"/>
      <c r="J121" s="143"/>
      <c r="K121" s="164" t="s">
        <v>168</v>
      </c>
      <c r="L121" s="164"/>
      <c r="M121" s="164"/>
      <c r="N121" s="164"/>
      <c r="O121" s="40"/>
      <c r="P121" s="40"/>
      <c r="Q121" s="30"/>
    </row>
    <row r="122" spans="2:17" s="4" customFormat="1" ht="21" customHeight="1" thickBot="1">
      <c r="B122" s="164" t="s">
        <v>35</v>
      </c>
      <c r="C122" s="164"/>
      <c r="D122" s="164"/>
      <c r="E122" s="141" t="s">
        <v>31</v>
      </c>
      <c r="F122" s="142"/>
      <c r="G122" s="142"/>
      <c r="H122" s="142"/>
      <c r="I122" s="142"/>
      <c r="J122" s="143"/>
      <c r="K122" s="164" t="s">
        <v>40</v>
      </c>
      <c r="L122" s="164"/>
      <c r="M122" s="164"/>
      <c r="N122" s="164"/>
      <c r="O122" s="40"/>
      <c r="P122" s="40"/>
      <c r="Q122" s="30"/>
    </row>
    <row r="123" spans="5:17" ht="15" customHeight="1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/>
    </row>
    <row r="124" spans="5:17" ht="14.25" customHeight="1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/>
    </row>
    <row r="125" spans="6:17" ht="15" customHeight="1">
      <c r="F125"/>
      <c r="G125"/>
      <c r="H125"/>
      <c r="I125"/>
      <c r="J125"/>
      <c r="K125"/>
      <c r="L125"/>
      <c r="M125"/>
      <c r="N125"/>
      <c r="O125"/>
      <c r="P125"/>
      <c r="Q125"/>
    </row>
    <row r="126" spans="6:17" ht="20.25" customHeight="1">
      <c r="F126"/>
      <c r="G126"/>
      <c r="H126"/>
      <c r="I126"/>
      <c r="J126"/>
      <c r="K126"/>
      <c r="L126"/>
      <c r="M126"/>
      <c r="N126"/>
      <c r="O126"/>
      <c r="P126"/>
      <c r="Q126"/>
    </row>
    <row r="127" spans="6:17" ht="20.25" customHeight="1">
      <c r="F127"/>
      <c r="G127"/>
      <c r="H127"/>
      <c r="I127"/>
      <c r="J127"/>
      <c r="K127"/>
      <c r="L127"/>
      <c r="M127"/>
      <c r="N127"/>
      <c r="O127"/>
      <c r="P127"/>
      <c r="Q127"/>
    </row>
    <row r="128" spans="6:17" ht="20.25" customHeight="1">
      <c r="F128"/>
      <c r="G128"/>
      <c r="H128"/>
      <c r="I128"/>
      <c r="J128"/>
      <c r="K128"/>
      <c r="L128"/>
      <c r="M128"/>
      <c r="N128"/>
      <c r="O128"/>
      <c r="P128"/>
      <c r="Q128"/>
    </row>
    <row r="129" spans="6:17" ht="15.75" customHeight="1">
      <c r="F129"/>
      <c r="G129"/>
      <c r="H129"/>
      <c r="I129"/>
      <c r="J129"/>
      <c r="K129"/>
      <c r="L129"/>
      <c r="M129"/>
      <c r="N129"/>
      <c r="O129"/>
      <c r="P129"/>
      <c r="Q129"/>
    </row>
    <row r="130" spans="6:17" ht="15" customHeight="1" thickBot="1"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" customHeight="1">
      <c r="B131" s="160" t="s">
        <v>181</v>
      </c>
      <c r="C131" s="160"/>
      <c r="D131" s="160"/>
      <c r="E131" s="160" t="s">
        <v>174</v>
      </c>
      <c r="F131" s="160"/>
      <c r="G131" s="160"/>
      <c r="H131" s="160"/>
      <c r="I131" s="160"/>
      <c r="J131" s="160"/>
      <c r="K131" s="150" t="s">
        <v>178</v>
      </c>
      <c r="L131" s="151"/>
      <c r="M131" s="151"/>
      <c r="N131" s="152"/>
      <c r="O131"/>
      <c r="P131"/>
      <c r="Q131"/>
    </row>
    <row r="132" spans="2:17" ht="12" customHeight="1">
      <c r="B132" s="161"/>
      <c r="C132" s="161"/>
      <c r="D132" s="161"/>
      <c r="E132" s="161"/>
      <c r="F132" s="161"/>
      <c r="G132" s="161"/>
      <c r="H132" s="161"/>
      <c r="I132" s="161"/>
      <c r="J132" s="161"/>
      <c r="K132" s="153"/>
      <c r="L132" s="154"/>
      <c r="M132" s="154"/>
      <c r="N132" s="155"/>
      <c r="O132"/>
      <c r="P132"/>
      <c r="Q132"/>
    </row>
    <row r="133" spans="2:17" ht="12" customHeight="1" thickBot="1">
      <c r="B133" s="162"/>
      <c r="C133" s="162"/>
      <c r="D133" s="162"/>
      <c r="E133" s="162"/>
      <c r="F133" s="162"/>
      <c r="G133" s="162"/>
      <c r="H133" s="162"/>
      <c r="I133" s="162"/>
      <c r="J133" s="162"/>
      <c r="K133" s="156"/>
      <c r="L133" s="157"/>
      <c r="M133" s="157"/>
      <c r="N133" s="158"/>
      <c r="O133"/>
      <c r="P133"/>
      <c r="Q133"/>
    </row>
    <row r="134" spans="2:17" ht="1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/>
      <c r="O134"/>
      <c r="P134"/>
      <c r="Q134"/>
    </row>
    <row r="135" spans="2:17" ht="16.5" customHeight="1">
      <c r="B135" s="144" t="s">
        <v>11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/>
      <c r="P135"/>
      <c r="Q135"/>
    </row>
    <row r="136" spans="2:17" ht="15" customHeight="1" thickBot="1">
      <c r="B136" s="22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/>
      <c r="O136"/>
      <c r="P136"/>
      <c r="Q136"/>
    </row>
    <row r="137" spans="2:17" ht="15.75" thickBot="1">
      <c r="B137" s="141" t="s">
        <v>12</v>
      </c>
      <c r="C137" s="142"/>
      <c r="D137" s="143"/>
      <c r="E137" s="141" t="s">
        <v>63</v>
      </c>
      <c r="F137" s="142"/>
      <c r="G137" s="142"/>
      <c r="H137" s="142"/>
      <c r="I137" s="142"/>
      <c r="J137" s="142"/>
      <c r="K137" s="142"/>
      <c r="L137" s="142"/>
      <c r="M137" s="142"/>
      <c r="N137" s="143"/>
      <c r="O137"/>
      <c r="P137"/>
      <c r="Q137"/>
    </row>
    <row r="138" spans="2:17" ht="15.75" thickBot="1">
      <c r="B138" s="141" t="s">
        <v>13</v>
      </c>
      <c r="C138" s="142"/>
      <c r="D138" s="143"/>
      <c r="E138" s="141" t="s">
        <v>28</v>
      </c>
      <c r="F138" s="142"/>
      <c r="G138" s="142"/>
      <c r="H138" s="142"/>
      <c r="I138" s="142"/>
      <c r="J138" s="142"/>
      <c r="K138" s="142"/>
      <c r="L138" s="142"/>
      <c r="M138" s="142"/>
      <c r="N138" s="143"/>
      <c r="O138"/>
      <c r="P138"/>
      <c r="Q138"/>
    </row>
    <row r="139" spans="2:17" ht="15.75" thickBot="1">
      <c r="B139" s="141" t="s">
        <v>14</v>
      </c>
      <c r="C139" s="142"/>
      <c r="D139" s="143"/>
      <c r="E139" s="141" t="s">
        <v>29</v>
      </c>
      <c r="F139" s="142"/>
      <c r="G139" s="142"/>
      <c r="H139" s="142"/>
      <c r="I139" s="142"/>
      <c r="J139" s="142"/>
      <c r="K139" s="142"/>
      <c r="L139" s="142"/>
      <c r="M139" s="142"/>
      <c r="N139" s="143"/>
      <c r="O139"/>
      <c r="P139"/>
      <c r="Q139"/>
    </row>
    <row r="140" spans="2:17" ht="15.75" thickBot="1">
      <c r="B140" s="141" t="s">
        <v>15</v>
      </c>
      <c r="C140" s="142"/>
      <c r="D140" s="143"/>
      <c r="E140" s="172" t="s">
        <v>16</v>
      </c>
      <c r="F140" s="173"/>
      <c r="G140" s="173"/>
      <c r="H140" s="173"/>
      <c r="I140" s="173"/>
      <c r="J140" s="173"/>
      <c r="K140" s="173"/>
      <c r="L140" s="173"/>
      <c r="M140" s="173"/>
      <c r="N140" s="174"/>
      <c r="O140"/>
      <c r="P140"/>
      <c r="Q140"/>
    </row>
    <row r="141" spans="2:17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/>
      <c r="O141"/>
      <c r="P141"/>
      <c r="Q141"/>
    </row>
    <row r="142" spans="2:17" ht="16.5" customHeight="1">
      <c r="B142" s="144" t="s">
        <v>192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/>
      <c r="P142"/>
      <c r="Q142"/>
    </row>
    <row r="143" spans="2:17" ht="15" customHeight="1" thickBot="1">
      <c r="B143" s="22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/>
      <c r="O143"/>
      <c r="P143"/>
      <c r="Q143"/>
    </row>
    <row r="144" spans="2:17" ht="15.75" customHeight="1" thickBot="1">
      <c r="B144" s="178" t="s">
        <v>17</v>
      </c>
      <c r="C144" s="179"/>
      <c r="D144" s="180"/>
      <c r="E144" s="133">
        <f>SUM(N83+N84)</f>
        <v>66819.83200000001</v>
      </c>
      <c r="F144" s="141" t="s">
        <v>18</v>
      </c>
      <c r="G144" s="142"/>
      <c r="H144" s="142"/>
      <c r="I144" s="142"/>
      <c r="J144" s="142"/>
      <c r="K144" s="142"/>
      <c r="L144" s="142"/>
      <c r="M144" s="142"/>
      <c r="N144" s="143"/>
      <c r="O144"/>
      <c r="P144"/>
      <c r="Q144"/>
    </row>
    <row r="145" spans="2:17" ht="15.75" thickBot="1">
      <c r="B145" s="141" t="s">
        <v>19</v>
      </c>
      <c r="C145" s="142"/>
      <c r="D145" s="143"/>
      <c r="E145" s="132">
        <f>SUM(N84)</f>
        <v>53593.304000000004</v>
      </c>
      <c r="F145" s="141" t="s">
        <v>20</v>
      </c>
      <c r="G145" s="142"/>
      <c r="H145" s="142"/>
      <c r="I145" s="142"/>
      <c r="J145" s="142"/>
      <c r="K145" s="142"/>
      <c r="L145" s="142"/>
      <c r="M145" s="142"/>
      <c r="N145" s="143"/>
      <c r="O145" s="131"/>
      <c r="P145"/>
      <c r="Q145"/>
    </row>
    <row r="146" spans="2:15" ht="15.75" thickBot="1">
      <c r="B146" s="141" t="s">
        <v>19</v>
      </c>
      <c r="C146" s="142"/>
      <c r="D146" s="143"/>
      <c r="E146" s="132">
        <f>SUM(N83)</f>
        <v>13226.528</v>
      </c>
      <c r="F146" s="141" t="s">
        <v>21</v>
      </c>
      <c r="G146" s="142"/>
      <c r="H146" s="142"/>
      <c r="I146" s="142"/>
      <c r="J146" s="142"/>
      <c r="K146" s="142"/>
      <c r="L146" s="142"/>
      <c r="M146" s="142"/>
      <c r="N146" s="143"/>
      <c r="O146" s="131"/>
    </row>
    <row r="147" spans="2:14" ht="15">
      <c r="B147" s="49"/>
      <c r="C147" s="49"/>
      <c r="D147" s="49"/>
      <c r="E147" s="51"/>
      <c r="F147" s="51"/>
      <c r="G147" s="49"/>
      <c r="H147" s="49"/>
      <c r="I147" s="49"/>
      <c r="J147" s="49"/>
      <c r="K147" s="49"/>
      <c r="L147" s="49"/>
      <c r="M147" s="49"/>
      <c r="N147" s="49"/>
    </row>
    <row r="148" spans="2:13" ht="15">
      <c r="B148" s="22"/>
      <c r="C148" s="22"/>
      <c r="D148" s="22"/>
      <c r="E148" s="176" t="s">
        <v>193</v>
      </c>
      <c r="F148" s="175"/>
      <c r="G148" s="175"/>
      <c r="H148" s="28" t="s">
        <v>22</v>
      </c>
      <c r="I148" s="29"/>
      <c r="K148" s="177" t="s">
        <v>45</v>
      </c>
      <c r="L148" s="177"/>
      <c r="M148" s="177"/>
    </row>
    <row r="149" spans="2:13" ht="15">
      <c r="B149" s="22"/>
      <c r="C149" s="22"/>
      <c r="D149" s="22"/>
      <c r="E149" s="175" t="s">
        <v>23</v>
      </c>
      <c r="F149" s="175"/>
      <c r="G149" s="175"/>
      <c r="H149" s="29"/>
      <c r="I149" s="29"/>
      <c r="J149" s="29"/>
      <c r="K149" s="175" t="s">
        <v>24</v>
      </c>
      <c r="L149" s="175"/>
      <c r="M149" s="175"/>
    </row>
    <row r="150" spans="2:13" ht="15">
      <c r="B150" s="49"/>
      <c r="C150" s="49"/>
      <c r="D150" s="49"/>
      <c r="E150" s="51"/>
      <c r="F150" s="51"/>
      <c r="G150" s="49"/>
      <c r="H150" s="49"/>
      <c r="I150" s="49"/>
      <c r="J150" s="49"/>
      <c r="K150" s="49"/>
      <c r="L150" s="49"/>
      <c r="M150" s="49"/>
    </row>
    <row r="151" spans="2:14" ht="16.5" customHeight="1">
      <c r="B151" s="144" t="s">
        <v>136</v>
      </c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</row>
    <row r="152" spans="2:14" ht="15" customHeight="1" thickBot="1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2:14" ht="15.75" thickBot="1">
      <c r="B153" s="141" t="s">
        <v>12</v>
      </c>
      <c r="C153" s="142"/>
      <c r="D153" s="143"/>
      <c r="E153" s="141" t="s">
        <v>63</v>
      </c>
      <c r="F153" s="142"/>
      <c r="G153" s="142"/>
      <c r="H153" s="142"/>
      <c r="I153" s="142"/>
      <c r="J153" s="142"/>
      <c r="K153" s="142"/>
      <c r="L153" s="142"/>
      <c r="M153" s="142"/>
      <c r="N153" s="143"/>
    </row>
    <row r="154" spans="2:14" ht="15.75" thickBot="1">
      <c r="B154" s="141" t="s">
        <v>13</v>
      </c>
      <c r="C154" s="142"/>
      <c r="D154" s="143"/>
      <c r="E154" s="141" t="s">
        <v>28</v>
      </c>
      <c r="F154" s="142"/>
      <c r="G154" s="142"/>
      <c r="H154" s="142"/>
      <c r="I154" s="142"/>
      <c r="J154" s="142"/>
      <c r="K154" s="142"/>
      <c r="L154" s="142"/>
      <c r="M154" s="142"/>
      <c r="N154" s="143"/>
    </row>
    <row r="155" spans="2:14" ht="15.75" thickBot="1">
      <c r="B155" s="141" t="s">
        <v>14</v>
      </c>
      <c r="C155" s="142"/>
      <c r="D155" s="143"/>
      <c r="E155" s="141" t="s">
        <v>29</v>
      </c>
      <c r="F155" s="142"/>
      <c r="G155" s="142"/>
      <c r="H155" s="142"/>
      <c r="I155" s="142"/>
      <c r="J155" s="142"/>
      <c r="K155" s="142"/>
      <c r="L155" s="142"/>
      <c r="M155" s="142"/>
      <c r="N155" s="143"/>
    </row>
    <row r="156" spans="2:14" ht="15.75" thickBot="1">
      <c r="B156" s="141" t="s">
        <v>15</v>
      </c>
      <c r="C156" s="142"/>
      <c r="D156" s="143"/>
      <c r="E156" s="172" t="s">
        <v>16</v>
      </c>
      <c r="F156" s="173"/>
      <c r="G156" s="173"/>
      <c r="H156" s="173"/>
      <c r="I156" s="173"/>
      <c r="J156" s="173"/>
      <c r="K156" s="173"/>
      <c r="L156" s="173"/>
      <c r="M156" s="173"/>
      <c r="N156" s="174"/>
    </row>
    <row r="157" spans="2:14" ht="15">
      <c r="B157" s="49"/>
      <c r="C157" s="49"/>
      <c r="D157" s="49"/>
      <c r="E157" s="74"/>
      <c r="F157" s="74"/>
      <c r="G157" s="74"/>
      <c r="H157" s="74"/>
      <c r="I157" s="74"/>
      <c r="J157" s="74"/>
      <c r="K157" s="74"/>
      <c r="L157" s="74"/>
      <c r="M157" s="74"/>
      <c r="N157" s="74"/>
    </row>
    <row r="158" spans="2:14" ht="16.5" customHeight="1">
      <c r="B158" s="144" t="s">
        <v>192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2:13" ht="15" customHeight="1" thickBot="1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</row>
    <row r="160" spans="2:14" ht="15.75" customHeight="1" thickBot="1">
      <c r="B160" s="178" t="s">
        <v>17</v>
      </c>
      <c r="C160" s="179"/>
      <c r="D160" s="180"/>
      <c r="E160" s="133">
        <f>SUM(N85)</f>
        <v>26558.165687999986</v>
      </c>
      <c r="F160" s="141" t="s">
        <v>18</v>
      </c>
      <c r="G160" s="142"/>
      <c r="H160" s="142"/>
      <c r="I160" s="142"/>
      <c r="J160" s="142"/>
      <c r="K160" s="142"/>
      <c r="L160" s="142"/>
      <c r="M160" s="142"/>
      <c r="N160" s="143"/>
    </row>
    <row r="161" spans="2:14" ht="15.75" thickBot="1">
      <c r="B161" s="141" t="s">
        <v>19</v>
      </c>
      <c r="C161" s="142"/>
      <c r="D161" s="143"/>
      <c r="E161" s="132" t="s">
        <v>135</v>
      </c>
      <c r="F161" s="141" t="s">
        <v>32</v>
      </c>
      <c r="G161" s="142"/>
      <c r="H161" s="142"/>
      <c r="I161" s="142"/>
      <c r="J161" s="142"/>
      <c r="K161" s="142"/>
      <c r="L161" s="142"/>
      <c r="M161" s="142"/>
      <c r="N161" s="143"/>
    </row>
    <row r="162" spans="2:13" ht="15">
      <c r="B162" s="49"/>
      <c r="C162" s="49"/>
      <c r="D162" s="49"/>
      <c r="E162" s="51"/>
      <c r="F162" s="51"/>
      <c r="G162" s="49"/>
      <c r="H162" s="49"/>
      <c r="I162" s="49"/>
      <c r="J162" s="49"/>
      <c r="K162" s="49"/>
      <c r="L162" s="49"/>
      <c r="M162" s="49"/>
    </row>
    <row r="163" spans="2:13" ht="15">
      <c r="B163" s="22"/>
      <c r="C163" s="22"/>
      <c r="D163" s="22"/>
      <c r="E163" s="176" t="s">
        <v>193</v>
      </c>
      <c r="F163" s="175"/>
      <c r="G163" s="175"/>
      <c r="H163" s="28" t="s">
        <v>22</v>
      </c>
      <c r="I163" s="29"/>
      <c r="K163" s="177" t="s">
        <v>45</v>
      </c>
      <c r="L163" s="177"/>
      <c r="M163" s="177"/>
    </row>
    <row r="164" spans="2:13" ht="15">
      <c r="B164" s="22"/>
      <c r="C164" s="22"/>
      <c r="D164" s="22"/>
      <c r="E164" s="175" t="s">
        <v>23</v>
      </c>
      <c r="F164" s="175"/>
      <c r="G164" s="175"/>
      <c r="H164" s="29"/>
      <c r="I164" s="29"/>
      <c r="J164" s="29"/>
      <c r="K164" s="175" t="s">
        <v>24</v>
      </c>
      <c r="L164" s="175"/>
      <c r="M164" s="175"/>
    </row>
    <row r="165" spans="2:14" ht="13.5" thickBot="1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2:14" ht="15.75" thickBot="1">
      <c r="B166" s="164" t="s">
        <v>133</v>
      </c>
      <c r="C166" s="164"/>
      <c r="D166" s="164"/>
      <c r="E166" s="141" t="s">
        <v>132</v>
      </c>
      <c r="F166" s="142"/>
      <c r="G166" s="142"/>
      <c r="H166" s="142"/>
      <c r="I166" s="142"/>
      <c r="J166" s="143"/>
      <c r="K166" s="164" t="s">
        <v>168</v>
      </c>
      <c r="L166" s="164"/>
      <c r="M166" s="164"/>
      <c r="N166" s="164"/>
    </row>
    <row r="167" spans="2:14" ht="15.75" thickBot="1">
      <c r="B167" s="164" t="s">
        <v>35</v>
      </c>
      <c r="C167" s="164"/>
      <c r="D167" s="164"/>
      <c r="E167" s="141" t="s">
        <v>31</v>
      </c>
      <c r="F167" s="142"/>
      <c r="G167" s="142"/>
      <c r="H167" s="142"/>
      <c r="I167" s="142"/>
      <c r="J167" s="143"/>
      <c r="K167" s="164" t="s">
        <v>40</v>
      </c>
      <c r="L167" s="164"/>
      <c r="M167" s="164"/>
      <c r="N167" s="164"/>
    </row>
  </sheetData>
  <sheetProtection/>
  <mergeCells count="99">
    <mergeCell ref="F160:N160"/>
    <mergeCell ref="F161:N161"/>
    <mergeCell ref="B167:D167"/>
    <mergeCell ref="E167:J167"/>
    <mergeCell ref="K167:N167"/>
    <mergeCell ref="B166:D166"/>
    <mergeCell ref="E166:J166"/>
    <mergeCell ref="K166:N166"/>
    <mergeCell ref="B161:D161"/>
    <mergeCell ref="E163:G163"/>
    <mergeCell ref="K163:M163"/>
    <mergeCell ref="E164:G164"/>
    <mergeCell ref="K164:M164"/>
    <mergeCell ref="B151:N151"/>
    <mergeCell ref="B160:D160"/>
    <mergeCell ref="E148:G148"/>
    <mergeCell ref="K148:M148"/>
    <mergeCell ref="E149:G149"/>
    <mergeCell ref="K149:M149"/>
    <mergeCell ref="B153:D153"/>
    <mergeCell ref="E153:N153"/>
    <mergeCell ref="B145:D145"/>
    <mergeCell ref="B146:D146"/>
    <mergeCell ref="F145:N145"/>
    <mergeCell ref="F146:N146"/>
    <mergeCell ref="B140:D140"/>
    <mergeCell ref="E140:N140"/>
    <mergeCell ref="B142:N142"/>
    <mergeCell ref="B144:D144"/>
    <mergeCell ref="F144:N144"/>
    <mergeCell ref="B137:D137"/>
    <mergeCell ref="E137:N137"/>
    <mergeCell ref="B138:D138"/>
    <mergeCell ref="E138:N138"/>
    <mergeCell ref="B139:D139"/>
    <mergeCell ref="E139:N139"/>
    <mergeCell ref="B135:N135"/>
    <mergeCell ref="B122:D122"/>
    <mergeCell ref="E122:J122"/>
    <mergeCell ref="K122:N122"/>
    <mergeCell ref="B131:D133"/>
    <mergeCell ref="E131:J133"/>
    <mergeCell ref="K131:N133"/>
    <mergeCell ref="E115:H115"/>
    <mergeCell ref="L115:N115"/>
    <mergeCell ref="B117:D119"/>
    <mergeCell ref="E117:J119"/>
    <mergeCell ref="K117:N119"/>
    <mergeCell ref="B121:D121"/>
    <mergeCell ref="E121:J121"/>
    <mergeCell ref="K121:N121"/>
    <mergeCell ref="B112:D112"/>
    <mergeCell ref="F112:N112"/>
    <mergeCell ref="B110:D110"/>
    <mergeCell ref="F110:N110"/>
    <mergeCell ref="B111:D111"/>
    <mergeCell ref="E114:H114"/>
    <mergeCell ref="L114:N114"/>
    <mergeCell ref="E105:N105"/>
    <mergeCell ref="B107:N107"/>
    <mergeCell ref="F109:N109"/>
    <mergeCell ref="B109:D109"/>
    <mergeCell ref="F111:N111"/>
    <mergeCell ref="B105:D105"/>
    <mergeCell ref="B86:D86"/>
    <mergeCell ref="G86:K86"/>
    <mergeCell ref="B95:D97"/>
    <mergeCell ref="E95:J97"/>
    <mergeCell ref="K95:N97"/>
    <mergeCell ref="B100:N100"/>
    <mergeCell ref="B83:D83"/>
    <mergeCell ref="G83:K83"/>
    <mergeCell ref="B84:D84"/>
    <mergeCell ref="G84:K84"/>
    <mergeCell ref="B85:D85"/>
    <mergeCell ref="G85:K85"/>
    <mergeCell ref="B102:D102"/>
    <mergeCell ref="E102:N102"/>
    <mergeCell ref="B103:D103"/>
    <mergeCell ref="E103:N103"/>
    <mergeCell ref="B104:D104"/>
    <mergeCell ref="E104:N104"/>
    <mergeCell ref="B81:D81"/>
    <mergeCell ref="B82:D82"/>
    <mergeCell ref="B2:O2"/>
    <mergeCell ref="B78:E79"/>
    <mergeCell ref="G78:K80"/>
    <mergeCell ref="L78:N78"/>
    <mergeCell ref="L79:N79"/>
    <mergeCell ref="B80:D80"/>
    <mergeCell ref="G82:K82"/>
    <mergeCell ref="L80:N80"/>
    <mergeCell ref="B158:N158"/>
    <mergeCell ref="B154:D154"/>
    <mergeCell ref="E154:N154"/>
    <mergeCell ref="B155:D155"/>
    <mergeCell ref="E155:N155"/>
    <mergeCell ref="B156:D156"/>
    <mergeCell ref="E156:N156"/>
  </mergeCells>
  <hyperlinks>
    <hyperlink ref="E105" r:id="rId1" display="radojevicboban@gmail.com"/>
    <hyperlink ref="E140" r:id="rId2" display="radojevicboban@gmail.com"/>
    <hyperlink ref="E156" r:id="rId3" display="radojevicboban@gmail.com"/>
  </hyperlinks>
  <printOptions horizontalCentered="1" verticalCentered="1"/>
  <pageMargins left="0" right="0" top="0" bottom="0" header="0" footer="0"/>
  <pageSetup horizontalDpi="600" verticalDpi="600" orientation="landscape" paperSize="9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68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29.57421875" style="0" customWidth="1"/>
    <col min="4" max="4" width="8.7109375" style="0" customWidth="1"/>
    <col min="5" max="5" width="10.57421875" style="0" customWidth="1"/>
    <col min="6" max="6" width="8.421875" style="1" customWidth="1"/>
    <col min="7" max="7" width="7.7109375" style="1" customWidth="1"/>
    <col min="8" max="12" width="8.7109375" style="1" customWidth="1"/>
    <col min="13" max="13" width="10.140625" style="1" customWidth="1"/>
    <col min="14" max="14" width="10.8515625" style="1" customWidth="1"/>
    <col min="15" max="15" width="10.140625" style="2" customWidth="1"/>
    <col min="16" max="16" width="10.140625" style="1" customWidth="1"/>
    <col min="17" max="17" width="12.7109375" style="1" customWidth="1"/>
  </cols>
  <sheetData>
    <row r="1" ht="12.75"/>
    <row r="2" spans="2:17" ht="21" customHeight="1">
      <c r="B2" s="147" t="s">
        <v>194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26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144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137">
        <v>77.5</v>
      </c>
      <c r="E4" s="6">
        <v>1</v>
      </c>
      <c r="F4" s="7">
        <f>$E$80/SUM($E$4:$E$75)*1</f>
        <v>89.57857142857142</v>
      </c>
      <c r="G4" s="7">
        <f>E81/B75</f>
        <v>9.333333333333334</v>
      </c>
      <c r="H4" s="7">
        <v>150</v>
      </c>
      <c r="I4" s="7">
        <v>200</v>
      </c>
      <c r="J4" s="7">
        <v>320</v>
      </c>
      <c r="K4" s="7">
        <f>SUM(D4*6.9)</f>
        <v>534.75</v>
      </c>
      <c r="L4" s="7">
        <f>SUM(F4:K4)</f>
        <v>1303.6619047619047</v>
      </c>
      <c r="M4" s="7">
        <f>SUM(L4*1.096)</f>
        <v>1428.8134476190476</v>
      </c>
      <c r="N4" s="8"/>
      <c r="O4" s="8">
        <f>SUM(M4:N4)</f>
        <v>1428.8134476190476</v>
      </c>
      <c r="P4" s="8"/>
      <c r="Q4" s="8">
        <f>SUM(P4-O4)</f>
        <v>-1428.8134476190476</v>
      </c>
    </row>
    <row r="5" spans="2:17" ht="17.25" customHeight="1">
      <c r="B5" s="18">
        <v>2</v>
      </c>
      <c r="C5" s="70" t="s">
        <v>65</v>
      </c>
      <c r="D5" s="137">
        <v>69.27</v>
      </c>
      <c r="E5" s="6">
        <v>3</v>
      </c>
      <c r="F5" s="7">
        <f>$E$80/SUM($E$4:$E$75)*3</f>
        <v>268.73571428571427</v>
      </c>
      <c r="G5" s="7">
        <f>E81/B75</f>
        <v>9.333333333333334</v>
      </c>
      <c r="H5" s="7">
        <v>150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1426.0320476190475</v>
      </c>
      <c r="M5" s="7">
        <f aca="true" t="shared" si="2" ref="M5:M68">SUM(L5*1.096)</f>
        <v>1562.931124190476</v>
      </c>
      <c r="N5" s="8">
        <v>150</v>
      </c>
      <c r="O5" s="8">
        <f aca="true" t="shared" si="3" ref="O5:O68">SUM(M5:N5)</f>
        <v>1712.931124190476</v>
      </c>
      <c r="P5" s="8"/>
      <c r="Q5" s="8">
        <f aca="true" t="shared" si="4" ref="Q5:Q68">SUM(P5-O5)</f>
        <v>-1712.931124190476</v>
      </c>
    </row>
    <row r="6" spans="2:17" ht="17.25" customHeight="1">
      <c r="B6" s="18">
        <v>3</v>
      </c>
      <c r="C6" s="70" t="s">
        <v>131</v>
      </c>
      <c r="D6" s="137">
        <v>50.4</v>
      </c>
      <c r="E6" s="6">
        <v>1</v>
      </c>
      <c r="F6" s="7">
        <f>$E$80/SUM($E$4:$E$75)*1</f>
        <v>89.57857142857142</v>
      </c>
      <c r="G6" s="7">
        <f>E81/B75</f>
        <v>9.333333333333334</v>
      </c>
      <c r="H6" s="7">
        <v>150</v>
      </c>
      <c r="I6" s="7">
        <v>200</v>
      </c>
      <c r="J6" s="7">
        <v>320</v>
      </c>
      <c r="K6" s="7">
        <f t="shared" si="0"/>
        <v>347.76</v>
      </c>
      <c r="L6" s="7">
        <f t="shared" si="1"/>
        <v>1116.6719047619047</v>
      </c>
      <c r="M6" s="7">
        <f t="shared" si="2"/>
        <v>1223.8724076190476</v>
      </c>
      <c r="N6" s="8"/>
      <c r="O6" s="8">
        <f t="shared" si="3"/>
        <v>1223.8724076190476</v>
      </c>
      <c r="P6" s="8"/>
      <c r="Q6" s="8">
        <f t="shared" si="4"/>
        <v>-1223.8724076190476</v>
      </c>
    </row>
    <row r="7" spans="2:17" ht="17.25" customHeight="1">
      <c r="B7" s="18">
        <v>4</v>
      </c>
      <c r="C7" s="70" t="s">
        <v>66</v>
      </c>
      <c r="D7" s="137">
        <v>28.17</v>
      </c>
      <c r="E7" s="6">
        <v>2</v>
      </c>
      <c r="F7" s="7">
        <f>$E$80/SUM($E$4:$E$75)*2</f>
        <v>179.15714285714284</v>
      </c>
      <c r="G7" s="7">
        <f>E81/B75</f>
        <v>9.333333333333334</v>
      </c>
      <c r="H7" s="7">
        <v>150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1052.8634761904761</v>
      </c>
      <c r="M7" s="7">
        <f t="shared" si="2"/>
        <v>1153.9383699047619</v>
      </c>
      <c r="N7" s="8"/>
      <c r="O7" s="8">
        <f t="shared" si="3"/>
        <v>1153.9383699047619</v>
      </c>
      <c r="P7" s="8"/>
      <c r="Q7" s="8">
        <f t="shared" si="4"/>
        <v>-1153.9383699047619</v>
      </c>
    </row>
    <row r="8" spans="2:17" ht="17.25" customHeight="1">
      <c r="B8" s="18">
        <v>5</v>
      </c>
      <c r="C8" s="70" t="s">
        <v>67</v>
      </c>
      <c r="D8" s="137">
        <v>50.96</v>
      </c>
      <c r="E8" s="6">
        <v>2</v>
      </c>
      <c r="F8" s="7">
        <f>$E$80/SUM($E$4:$E$75)*2</f>
        <v>179.15714285714284</v>
      </c>
      <c r="G8" s="7">
        <f>E81/B75</f>
        <v>9.333333333333334</v>
      </c>
      <c r="H8" s="7">
        <v>150</v>
      </c>
      <c r="I8" s="7">
        <v>200</v>
      </c>
      <c r="J8" s="7">
        <v>320</v>
      </c>
      <c r="K8" s="7">
        <f t="shared" si="0"/>
        <v>351.624</v>
      </c>
      <c r="L8" s="7">
        <f t="shared" si="1"/>
        <v>1210.1144761904761</v>
      </c>
      <c r="M8" s="7">
        <f t="shared" si="2"/>
        <v>1326.2854659047618</v>
      </c>
      <c r="N8" s="8"/>
      <c r="O8" s="8">
        <f t="shared" si="3"/>
        <v>1326.2854659047618</v>
      </c>
      <c r="P8" s="8"/>
      <c r="Q8" s="8">
        <f t="shared" si="4"/>
        <v>-1326.2854659047618</v>
      </c>
    </row>
    <row r="9" spans="2:17" ht="17.25" customHeight="1">
      <c r="B9" s="18">
        <v>6</v>
      </c>
      <c r="C9" s="70" t="s">
        <v>166</v>
      </c>
      <c r="D9" s="137">
        <v>77.5</v>
      </c>
      <c r="E9" s="6">
        <v>1</v>
      </c>
      <c r="F9" s="7">
        <f>$E$80/SUM($E$4:$E$75)*1</f>
        <v>89.57857142857142</v>
      </c>
      <c r="G9" s="7">
        <f>E81/B75</f>
        <v>9.333333333333334</v>
      </c>
      <c r="H9" s="7">
        <v>150</v>
      </c>
      <c r="I9" s="7">
        <v>200</v>
      </c>
      <c r="J9" s="7">
        <v>320</v>
      </c>
      <c r="K9" s="7">
        <f t="shared" si="0"/>
        <v>534.75</v>
      </c>
      <c r="L9" s="7">
        <f t="shared" si="1"/>
        <v>1303.6619047619047</v>
      </c>
      <c r="M9" s="7">
        <f t="shared" si="2"/>
        <v>1428.8134476190476</v>
      </c>
      <c r="N9" s="8"/>
      <c r="O9" s="8">
        <f t="shared" si="3"/>
        <v>1428.8134476190476</v>
      </c>
      <c r="P9" s="8"/>
      <c r="Q9" s="8">
        <f t="shared" si="4"/>
        <v>-1428.8134476190476</v>
      </c>
    </row>
    <row r="10" spans="2:17" ht="17.25" customHeight="1">
      <c r="B10" s="18">
        <v>7</v>
      </c>
      <c r="C10" s="70" t="s">
        <v>68</v>
      </c>
      <c r="D10" s="137">
        <v>69.27</v>
      </c>
      <c r="E10" s="6">
        <v>4</v>
      </c>
      <c r="F10" s="7">
        <f>$E$80/SUM($E$4:$E$75)*4</f>
        <v>358.3142857142857</v>
      </c>
      <c r="G10" s="7">
        <f>E81/B75</f>
        <v>9.333333333333334</v>
      </c>
      <c r="H10" s="7">
        <v>150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1515.610619047619</v>
      </c>
      <c r="M10" s="7">
        <f t="shared" si="2"/>
        <v>1661.1092384761905</v>
      </c>
      <c r="N10" s="8"/>
      <c r="O10" s="8">
        <f t="shared" si="3"/>
        <v>1661.1092384761905</v>
      </c>
      <c r="P10" s="8"/>
      <c r="Q10" s="8">
        <f t="shared" si="4"/>
        <v>-1661.1092384761905</v>
      </c>
    </row>
    <row r="11" spans="2:17" ht="17.25" customHeight="1">
      <c r="B11" s="18">
        <v>8</v>
      </c>
      <c r="C11" s="70" t="s">
        <v>69</v>
      </c>
      <c r="D11" s="137">
        <v>50.4</v>
      </c>
      <c r="E11" s="6">
        <v>1</v>
      </c>
      <c r="F11" s="7">
        <f>$E$80/SUM($E$4:$E$75)*1</f>
        <v>89.57857142857142</v>
      </c>
      <c r="G11" s="7">
        <f>E81/B75</f>
        <v>9.333333333333334</v>
      </c>
      <c r="H11" s="7">
        <v>150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1116.6719047619047</v>
      </c>
      <c r="M11" s="7">
        <f t="shared" si="2"/>
        <v>1223.8724076190476</v>
      </c>
      <c r="N11" s="8"/>
      <c r="O11" s="8">
        <f t="shared" si="3"/>
        <v>1223.8724076190476</v>
      </c>
      <c r="P11" s="8"/>
      <c r="Q11" s="8">
        <f t="shared" si="4"/>
        <v>-1223.8724076190476</v>
      </c>
    </row>
    <row r="12" spans="2:17" ht="17.25" customHeight="1">
      <c r="B12" s="18">
        <v>9</v>
      </c>
      <c r="C12" s="70" t="s">
        <v>70</v>
      </c>
      <c r="D12" s="137">
        <v>28.17</v>
      </c>
      <c r="E12" s="6">
        <v>1</v>
      </c>
      <c r="F12" s="7">
        <f>$E$80/SUM($E$4:$E$75)*1</f>
        <v>89.57857142857142</v>
      </c>
      <c r="G12" s="7">
        <f>E81/B75</f>
        <v>9.333333333333334</v>
      </c>
      <c r="H12" s="7">
        <v>150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963.2849047619047</v>
      </c>
      <c r="M12" s="7">
        <f t="shared" si="2"/>
        <v>1055.7602556190477</v>
      </c>
      <c r="N12" s="8"/>
      <c r="O12" s="8">
        <f t="shared" si="3"/>
        <v>1055.7602556190477</v>
      </c>
      <c r="P12" s="8"/>
      <c r="Q12" s="8">
        <f t="shared" si="4"/>
        <v>-1055.7602556190477</v>
      </c>
    </row>
    <row r="13" spans="2:17" ht="17.25" customHeight="1">
      <c r="B13" s="18">
        <v>10</v>
      </c>
      <c r="C13" s="70" t="s">
        <v>71</v>
      </c>
      <c r="D13" s="137">
        <v>50.96</v>
      </c>
      <c r="E13" s="6">
        <v>4</v>
      </c>
      <c r="F13" s="7">
        <f>$E$80/SUM($E$4:$E$75)*4</f>
        <v>358.3142857142857</v>
      </c>
      <c r="G13" s="7">
        <f>E81/B75</f>
        <v>9.333333333333334</v>
      </c>
      <c r="H13" s="7">
        <v>150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1389.271619047619</v>
      </c>
      <c r="M13" s="7">
        <f t="shared" si="2"/>
        <v>1522.6416944761904</v>
      </c>
      <c r="N13" s="8"/>
      <c r="O13" s="8">
        <f t="shared" si="3"/>
        <v>1522.6416944761904</v>
      </c>
      <c r="P13" s="8"/>
      <c r="Q13" s="8">
        <f t="shared" si="4"/>
        <v>-1522.6416944761904</v>
      </c>
    </row>
    <row r="14" spans="2:17" ht="17.25" customHeight="1">
      <c r="B14" s="18">
        <v>11</v>
      </c>
      <c r="C14" s="70" t="s">
        <v>72</v>
      </c>
      <c r="D14" s="137">
        <v>77.5</v>
      </c>
      <c r="E14" s="6">
        <v>2</v>
      </c>
      <c r="F14" s="7">
        <f>$E$80/SUM($E$4:$E$75)*2</f>
        <v>179.15714285714284</v>
      </c>
      <c r="G14" s="7">
        <f>E81/B75</f>
        <v>9.333333333333334</v>
      </c>
      <c r="H14" s="7">
        <v>150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1393.2404761904763</v>
      </c>
      <c r="M14" s="7">
        <f t="shared" si="2"/>
        <v>1526.9915619047622</v>
      </c>
      <c r="N14" s="8">
        <v>150</v>
      </c>
      <c r="O14" s="8">
        <f t="shared" si="3"/>
        <v>1676.9915619047622</v>
      </c>
      <c r="P14" s="8"/>
      <c r="Q14" s="8">
        <f t="shared" si="4"/>
        <v>-1676.9915619047622</v>
      </c>
    </row>
    <row r="15" spans="2:17" ht="17.25" customHeight="1">
      <c r="B15" s="18">
        <v>12</v>
      </c>
      <c r="C15" s="70" t="s">
        <v>73</v>
      </c>
      <c r="D15" s="137">
        <v>69.27</v>
      </c>
      <c r="E15" s="6">
        <v>2</v>
      </c>
      <c r="F15" s="7">
        <f>$E$80/SUM($E$4:$E$75)*2</f>
        <v>179.15714285714284</v>
      </c>
      <c r="G15" s="7">
        <f>E81/B75</f>
        <v>9.333333333333334</v>
      </c>
      <c r="H15" s="7">
        <v>150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1336.4534761904763</v>
      </c>
      <c r="M15" s="7">
        <f t="shared" si="2"/>
        <v>1464.7530099047622</v>
      </c>
      <c r="N15" s="8"/>
      <c r="O15" s="8">
        <f t="shared" si="3"/>
        <v>1464.7530099047622</v>
      </c>
      <c r="P15" s="8"/>
      <c r="Q15" s="8">
        <f t="shared" si="4"/>
        <v>-1464.7530099047622</v>
      </c>
    </row>
    <row r="16" spans="2:17" ht="17.25" customHeight="1">
      <c r="B16" s="18">
        <v>13</v>
      </c>
      <c r="C16" s="70" t="s">
        <v>167</v>
      </c>
      <c r="D16" s="137">
        <v>50.4</v>
      </c>
      <c r="E16" s="6">
        <v>1</v>
      </c>
      <c r="F16" s="7">
        <f>$E$80/SUM($E$4:$E$75)*1</f>
        <v>89.57857142857142</v>
      </c>
      <c r="G16" s="7">
        <f>E81/B75</f>
        <v>9.333333333333334</v>
      </c>
      <c r="H16" s="7">
        <v>150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1116.6719047619047</v>
      </c>
      <c r="M16" s="7">
        <f t="shared" si="2"/>
        <v>1223.8724076190476</v>
      </c>
      <c r="N16" s="8"/>
      <c r="O16" s="8">
        <f t="shared" si="3"/>
        <v>1223.8724076190476</v>
      </c>
      <c r="P16" s="8"/>
      <c r="Q16" s="8">
        <f t="shared" si="4"/>
        <v>-1223.8724076190476</v>
      </c>
    </row>
    <row r="17" spans="2:17" ht="17.25" customHeight="1">
      <c r="B17" s="18">
        <v>14</v>
      </c>
      <c r="C17" s="70" t="s">
        <v>74</v>
      </c>
      <c r="D17" s="137">
        <v>28.17</v>
      </c>
      <c r="E17" s="6">
        <v>1</v>
      </c>
      <c r="F17" s="7">
        <f>$E$80/SUM($E$4:$E$75)*1</f>
        <v>89.57857142857142</v>
      </c>
      <c r="G17" s="7">
        <f>E81/B75</f>
        <v>9.333333333333334</v>
      </c>
      <c r="H17" s="7">
        <v>150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963.2849047619047</v>
      </c>
      <c r="M17" s="7">
        <f t="shared" si="2"/>
        <v>1055.7602556190477</v>
      </c>
      <c r="N17" s="8"/>
      <c r="O17" s="8">
        <f t="shared" si="3"/>
        <v>1055.7602556190477</v>
      </c>
      <c r="P17" s="8"/>
      <c r="Q17" s="8">
        <f t="shared" si="4"/>
        <v>-1055.7602556190477</v>
      </c>
    </row>
    <row r="18" spans="2:17" ht="17.25" customHeight="1">
      <c r="B18" s="18">
        <v>15</v>
      </c>
      <c r="C18" s="70" t="s">
        <v>75</v>
      </c>
      <c r="D18" s="137">
        <v>50.96</v>
      </c>
      <c r="E18" s="6">
        <v>3</v>
      </c>
      <c r="F18" s="7">
        <f>$E$80/SUM($E$4:$E$75)*3</f>
        <v>268.73571428571427</v>
      </c>
      <c r="G18" s="7">
        <f>E81/B75</f>
        <v>9.333333333333334</v>
      </c>
      <c r="H18" s="7">
        <v>150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1299.6930476190475</v>
      </c>
      <c r="M18" s="7">
        <f t="shared" si="2"/>
        <v>1424.4635801904763</v>
      </c>
      <c r="N18" s="8"/>
      <c r="O18" s="8">
        <f t="shared" si="3"/>
        <v>1424.4635801904763</v>
      </c>
      <c r="P18" s="8"/>
      <c r="Q18" s="8">
        <f t="shared" si="4"/>
        <v>-1424.4635801904763</v>
      </c>
    </row>
    <row r="19" spans="2:17" ht="17.25" customHeight="1">
      <c r="B19" s="18">
        <v>16</v>
      </c>
      <c r="C19" s="70" t="s">
        <v>76</v>
      </c>
      <c r="D19" s="137">
        <v>77.5</v>
      </c>
      <c r="E19" s="6">
        <v>3</v>
      </c>
      <c r="F19" s="7">
        <f>$E$80/SUM($E$4:$E$75)*3</f>
        <v>268.73571428571427</v>
      </c>
      <c r="G19" s="7">
        <f>E81/B75</f>
        <v>9.333333333333334</v>
      </c>
      <c r="H19" s="7">
        <v>150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1482.8190476190475</v>
      </c>
      <c r="M19" s="7">
        <f t="shared" si="2"/>
        <v>1625.1696761904761</v>
      </c>
      <c r="N19" s="8"/>
      <c r="O19" s="8">
        <f t="shared" si="3"/>
        <v>1625.1696761904761</v>
      </c>
      <c r="P19" s="8"/>
      <c r="Q19" s="8">
        <f t="shared" si="4"/>
        <v>-1625.1696761904761</v>
      </c>
    </row>
    <row r="20" spans="2:17" ht="17.25" customHeight="1">
      <c r="B20" s="18">
        <v>17</v>
      </c>
      <c r="C20" s="70" t="s">
        <v>77</v>
      </c>
      <c r="D20" s="137">
        <v>69.27</v>
      </c>
      <c r="E20" s="6">
        <v>3</v>
      </c>
      <c r="F20" s="7">
        <f>$E$80/SUM($E$4:$E$75)*3</f>
        <v>268.73571428571427</v>
      </c>
      <c r="G20" s="7">
        <f>E81/B75</f>
        <v>9.333333333333334</v>
      </c>
      <c r="H20" s="7">
        <v>150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1426.0320476190475</v>
      </c>
      <c r="M20" s="7">
        <f t="shared" si="2"/>
        <v>1562.931124190476</v>
      </c>
      <c r="N20" s="8">
        <v>150</v>
      </c>
      <c r="O20" s="8">
        <f t="shared" si="3"/>
        <v>1712.931124190476</v>
      </c>
      <c r="P20" s="8"/>
      <c r="Q20" s="8">
        <f t="shared" si="4"/>
        <v>-1712.931124190476</v>
      </c>
    </row>
    <row r="21" spans="2:17" ht="17.25" customHeight="1">
      <c r="B21" s="18">
        <v>18</v>
      </c>
      <c r="C21" s="70" t="s">
        <v>78</v>
      </c>
      <c r="D21" s="137">
        <v>50.4</v>
      </c>
      <c r="E21" s="6">
        <v>3</v>
      </c>
      <c r="F21" s="7">
        <f>$E$80/SUM($E$4:$E$75)*3</f>
        <v>268.73571428571427</v>
      </c>
      <c r="G21" s="7">
        <f>E81/B75</f>
        <v>9.333333333333334</v>
      </c>
      <c r="H21" s="7">
        <v>150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1295.8290476190475</v>
      </c>
      <c r="M21" s="7">
        <f t="shared" si="2"/>
        <v>1420.2286361904762</v>
      </c>
      <c r="N21" s="8"/>
      <c r="O21" s="8">
        <f t="shared" si="3"/>
        <v>1420.2286361904762</v>
      </c>
      <c r="P21" s="8"/>
      <c r="Q21" s="8">
        <f t="shared" si="4"/>
        <v>-1420.2286361904762</v>
      </c>
    </row>
    <row r="22" spans="2:17" ht="17.25" customHeight="1">
      <c r="B22" s="18">
        <v>19</v>
      </c>
      <c r="C22" s="70" t="s">
        <v>79</v>
      </c>
      <c r="D22" s="137">
        <v>28.17</v>
      </c>
      <c r="E22" s="6">
        <v>1</v>
      </c>
      <c r="F22" s="7">
        <f>$E$80/SUM($E$4:$E$75)*1</f>
        <v>89.57857142857142</v>
      </c>
      <c r="G22" s="7">
        <f>E81/B75</f>
        <v>9.333333333333334</v>
      </c>
      <c r="H22" s="7">
        <v>150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963.2849047619047</v>
      </c>
      <c r="M22" s="7">
        <f t="shared" si="2"/>
        <v>1055.7602556190477</v>
      </c>
      <c r="N22" s="8"/>
      <c r="O22" s="8">
        <f t="shared" si="3"/>
        <v>1055.7602556190477</v>
      </c>
      <c r="P22" s="8"/>
      <c r="Q22" s="8">
        <f t="shared" si="4"/>
        <v>-1055.7602556190477</v>
      </c>
    </row>
    <row r="23" spans="2:17" ht="17.25" customHeight="1">
      <c r="B23" s="18">
        <v>20</v>
      </c>
      <c r="C23" s="70" t="s">
        <v>80</v>
      </c>
      <c r="D23" s="137">
        <v>50.96</v>
      </c>
      <c r="E23" s="6">
        <v>1</v>
      </c>
      <c r="F23" s="7">
        <f>$E$80/SUM($E$4:$E$75)*1</f>
        <v>89.57857142857142</v>
      </c>
      <c r="G23" s="7">
        <f>E81/B75</f>
        <v>9.333333333333334</v>
      </c>
      <c r="H23" s="7">
        <v>150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1120.5359047619047</v>
      </c>
      <c r="M23" s="7">
        <f t="shared" si="2"/>
        <v>1228.1073516190477</v>
      </c>
      <c r="N23" s="8"/>
      <c r="O23" s="8">
        <f t="shared" si="3"/>
        <v>1228.1073516190477</v>
      </c>
      <c r="P23" s="8"/>
      <c r="Q23" s="8">
        <f t="shared" si="4"/>
        <v>-1228.1073516190477</v>
      </c>
    </row>
    <row r="24" spans="2:17" ht="17.25" customHeight="1">
      <c r="B24" s="18">
        <v>21</v>
      </c>
      <c r="C24" s="70" t="s">
        <v>81</v>
      </c>
      <c r="D24" s="137">
        <v>77.5</v>
      </c>
      <c r="E24" s="6">
        <v>5</v>
      </c>
      <c r="F24" s="7">
        <f>$E$80/SUM($E$4:$E$75)*5</f>
        <v>447.8928571428571</v>
      </c>
      <c r="G24" s="7">
        <f>E81/B75</f>
        <v>9.333333333333334</v>
      </c>
      <c r="H24" s="7">
        <v>150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1661.9761904761904</v>
      </c>
      <c r="M24" s="7">
        <f t="shared" si="2"/>
        <v>1821.5259047619047</v>
      </c>
      <c r="N24" s="8"/>
      <c r="O24" s="8">
        <f t="shared" si="3"/>
        <v>1821.5259047619047</v>
      </c>
      <c r="P24" s="8"/>
      <c r="Q24" s="8">
        <f t="shared" si="4"/>
        <v>-1821.5259047619047</v>
      </c>
    </row>
    <row r="25" spans="2:17" ht="17.25" customHeight="1">
      <c r="B25" s="18">
        <v>22</v>
      </c>
      <c r="C25" s="70" t="s">
        <v>82</v>
      </c>
      <c r="D25" s="137">
        <v>69.27</v>
      </c>
      <c r="E25" s="6">
        <v>2</v>
      </c>
      <c r="F25" s="7">
        <f>$E$80/SUM($E$4:$E$75)*2</f>
        <v>179.15714285714284</v>
      </c>
      <c r="G25" s="7">
        <f>E81/B75</f>
        <v>9.333333333333334</v>
      </c>
      <c r="H25" s="7">
        <v>150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1336.4534761904763</v>
      </c>
      <c r="M25" s="7">
        <f t="shared" si="2"/>
        <v>1464.7530099047622</v>
      </c>
      <c r="N25" s="8"/>
      <c r="O25" s="8">
        <f t="shared" si="3"/>
        <v>1464.7530099047622</v>
      </c>
      <c r="P25" s="8"/>
      <c r="Q25" s="8">
        <f t="shared" si="4"/>
        <v>-1464.7530099047622</v>
      </c>
    </row>
    <row r="26" spans="2:17" ht="17.25" customHeight="1">
      <c r="B26" s="18">
        <v>23</v>
      </c>
      <c r="C26" s="70" t="s">
        <v>83</v>
      </c>
      <c r="D26" s="137">
        <v>50.4</v>
      </c>
      <c r="E26" s="6">
        <v>2</v>
      </c>
      <c r="F26" s="7">
        <f>$E$80/SUM($E$4:$E$75)*2</f>
        <v>179.15714285714284</v>
      </c>
      <c r="G26" s="7">
        <f>E81/B75</f>
        <v>9.333333333333334</v>
      </c>
      <c r="H26" s="7">
        <v>150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1206.250476190476</v>
      </c>
      <c r="M26" s="7">
        <f t="shared" si="2"/>
        <v>1322.0505219047618</v>
      </c>
      <c r="N26" s="8">
        <v>150</v>
      </c>
      <c r="O26" s="8">
        <f t="shared" si="3"/>
        <v>1472.0505219047618</v>
      </c>
      <c r="P26" s="8"/>
      <c r="Q26" s="8">
        <f t="shared" si="4"/>
        <v>-1472.0505219047618</v>
      </c>
    </row>
    <row r="27" spans="2:17" ht="17.25" customHeight="1">
      <c r="B27" s="18">
        <v>24</v>
      </c>
      <c r="C27" s="70" t="s">
        <v>84</v>
      </c>
      <c r="D27" s="137">
        <v>28.17</v>
      </c>
      <c r="E27" s="6">
        <v>2</v>
      </c>
      <c r="F27" s="7">
        <f>$E$80/SUM($E$4:$E$75)*2</f>
        <v>179.15714285714284</v>
      </c>
      <c r="G27" s="7">
        <f>E81/B75</f>
        <v>9.333333333333334</v>
      </c>
      <c r="H27" s="7">
        <v>150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1052.8634761904761</v>
      </c>
      <c r="M27" s="7">
        <f t="shared" si="2"/>
        <v>1153.9383699047619</v>
      </c>
      <c r="N27" s="8"/>
      <c r="O27" s="8">
        <f t="shared" si="3"/>
        <v>1153.9383699047619</v>
      </c>
      <c r="P27" s="8"/>
      <c r="Q27" s="8">
        <f t="shared" si="4"/>
        <v>-1153.9383699047619</v>
      </c>
    </row>
    <row r="28" spans="2:17" ht="17.25" customHeight="1">
      <c r="B28" s="18">
        <v>25</v>
      </c>
      <c r="C28" s="70" t="s">
        <v>85</v>
      </c>
      <c r="D28" s="137">
        <v>50.96</v>
      </c>
      <c r="E28" s="6">
        <v>2</v>
      </c>
      <c r="F28" s="7">
        <f>$E$80/SUM($E$4:$E$75)*2</f>
        <v>179.15714285714284</v>
      </c>
      <c r="G28" s="7">
        <f>E81/B75</f>
        <v>9.333333333333334</v>
      </c>
      <c r="H28" s="7">
        <v>150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1210.1144761904761</v>
      </c>
      <c r="M28" s="7">
        <f t="shared" si="2"/>
        <v>1326.2854659047618</v>
      </c>
      <c r="N28" s="8"/>
      <c r="O28" s="8">
        <f t="shared" si="3"/>
        <v>1326.2854659047618</v>
      </c>
      <c r="P28" s="8"/>
      <c r="Q28" s="8">
        <f t="shared" si="4"/>
        <v>-1326.2854659047618</v>
      </c>
    </row>
    <row r="29" spans="2:17" ht="17.25" customHeight="1">
      <c r="B29" s="18">
        <v>26</v>
      </c>
      <c r="C29" s="70" t="s">
        <v>183</v>
      </c>
      <c r="D29" s="137">
        <v>77.5</v>
      </c>
      <c r="E29" s="6">
        <v>1</v>
      </c>
      <c r="F29" s="7">
        <f>$E$80/SUM($E$4:$E$75)*1</f>
        <v>89.57857142857142</v>
      </c>
      <c r="G29" s="7">
        <f>E81/B75</f>
        <v>9.333333333333334</v>
      </c>
      <c r="H29" s="7">
        <v>150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1303.6619047619047</v>
      </c>
      <c r="M29" s="7">
        <f t="shared" si="2"/>
        <v>1428.8134476190476</v>
      </c>
      <c r="N29" s="8"/>
      <c r="O29" s="8">
        <f t="shared" si="3"/>
        <v>1428.8134476190476</v>
      </c>
      <c r="P29" s="8"/>
      <c r="Q29" s="8">
        <f t="shared" si="4"/>
        <v>-1428.8134476190476</v>
      </c>
    </row>
    <row r="30" spans="2:17" ht="17.25" customHeight="1">
      <c r="B30" s="18">
        <v>27</v>
      </c>
      <c r="C30" s="70" t="s">
        <v>86</v>
      </c>
      <c r="D30" s="137">
        <v>69.27</v>
      </c>
      <c r="E30" s="6">
        <v>3</v>
      </c>
      <c r="F30" s="7">
        <f>$E$80/SUM($E$4:$E$75)*3</f>
        <v>268.73571428571427</v>
      </c>
      <c r="G30" s="7">
        <f>E81/B75</f>
        <v>9.333333333333334</v>
      </c>
      <c r="H30" s="7">
        <v>150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1426.0320476190475</v>
      </c>
      <c r="M30" s="7">
        <f t="shared" si="2"/>
        <v>1562.931124190476</v>
      </c>
      <c r="N30" s="8"/>
      <c r="O30" s="8">
        <f t="shared" si="3"/>
        <v>1562.931124190476</v>
      </c>
      <c r="P30" s="8"/>
      <c r="Q30" s="8">
        <f t="shared" si="4"/>
        <v>-1562.931124190476</v>
      </c>
    </row>
    <row r="31" spans="2:17" ht="17.25" customHeight="1">
      <c r="B31" s="18">
        <v>28</v>
      </c>
      <c r="C31" s="70" t="s">
        <v>87</v>
      </c>
      <c r="D31" s="137">
        <v>50.4</v>
      </c>
      <c r="E31" s="6">
        <v>3</v>
      </c>
      <c r="F31" s="7">
        <f>$E$80/SUM($E$4:$E$75)*3</f>
        <v>268.73571428571427</v>
      </c>
      <c r="G31" s="7">
        <f>E81/B75</f>
        <v>9.333333333333334</v>
      </c>
      <c r="H31" s="7">
        <v>150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1295.8290476190475</v>
      </c>
      <c r="M31" s="7">
        <f t="shared" si="2"/>
        <v>1420.2286361904762</v>
      </c>
      <c r="N31" s="8">
        <v>150</v>
      </c>
      <c r="O31" s="8">
        <f t="shared" si="3"/>
        <v>1570.2286361904762</v>
      </c>
      <c r="P31" s="8"/>
      <c r="Q31" s="8">
        <f t="shared" si="4"/>
        <v>-1570.2286361904762</v>
      </c>
    </row>
    <row r="32" spans="2:17" ht="17.25" customHeight="1">
      <c r="B32" s="18">
        <v>29</v>
      </c>
      <c r="C32" s="70" t="s">
        <v>88</v>
      </c>
      <c r="D32" s="137">
        <v>28.17</v>
      </c>
      <c r="E32" s="6">
        <v>1</v>
      </c>
      <c r="F32" s="7">
        <f>$E$80/SUM($E$4:$E$75)*1</f>
        <v>89.57857142857142</v>
      </c>
      <c r="G32" s="7">
        <f>E81/B75</f>
        <v>9.333333333333334</v>
      </c>
      <c r="H32" s="7">
        <v>150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963.2849047619047</v>
      </c>
      <c r="M32" s="7">
        <f t="shared" si="2"/>
        <v>1055.7602556190477</v>
      </c>
      <c r="N32" s="8"/>
      <c r="O32" s="8">
        <f t="shared" si="3"/>
        <v>1055.7602556190477</v>
      </c>
      <c r="P32" s="8"/>
      <c r="Q32" s="8">
        <f t="shared" si="4"/>
        <v>-1055.7602556190477</v>
      </c>
    </row>
    <row r="33" spans="2:17" ht="17.25" customHeight="1">
      <c r="B33" s="18">
        <v>30</v>
      </c>
      <c r="C33" s="70" t="s">
        <v>89</v>
      </c>
      <c r="D33" s="137">
        <v>50.96</v>
      </c>
      <c r="E33" s="6">
        <v>2</v>
      </c>
      <c r="F33" s="7">
        <f>$E$80/SUM($E$4:$E$75)*2</f>
        <v>179.15714285714284</v>
      </c>
      <c r="G33" s="7">
        <f>E81/B75</f>
        <v>9.333333333333334</v>
      </c>
      <c r="H33" s="7">
        <v>150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1210.1144761904761</v>
      </c>
      <c r="M33" s="7">
        <f t="shared" si="2"/>
        <v>1326.2854659047618</v>
      </c>
      <c r="N33" s="8">
        <v>300</v>
      </c>
      <c r="O33" s="8">
        <f t="shared" si="3"/>
        <v>1626.2854659047618</v>
      </c>
      <c r="P33" s="8"/>
      <c r="Q33" s="8">
        <f t="shared" si="4"/>
        <v>-1626.2854659047618</v>
      </c>
    </row>
    <row r="34" spans="2:17" ht="17.25" customHeight="1">
      <c r="B34" s="18">
        <v>31</v>
      </c>
      <c r="C34" s="70" t="s">
        <v>90</v>
      </c>
      <c r="D34" s="137">
        <v>77.5</v>
      </c>
      <c r="E34" s="6">
        <v>2</v>
      </c>
      <c r="F34" s="7">
        <f>$E$80/SUM($E$4:$E$75)*2</f>
        <v>179.15714285714284</v>
      </c>
      <c r="G34" s="7">
        <f>E81/B75</f>
        <v>9.333333333333334</v>
      </c>
      <c r="H34" s="7">
        <v>150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1393.2404761904763</v>
      </c>
      <c r="M34" s="7">
        <f t="shared" si="2"/>
        <v>1526.9915619047622</v>
      </c>
      <c r="N34" s="8"/>
      <c r="O34" s="8">
        <f t="shared" si="3"/>
        <v>1526.9915619047622</v>
      </c>
      <c r="P34" s="8"/>
      <c r="Q34" s="8">
        <f t="shared" si="4"/>
        <v>-1526.9915619047622</v>
      </c>
    </row>
    <row r="35" spans="2:17" ht="17.25" customHeight="1">
      <c r="B35" s="18">
        <v>32</v>
      </c>
      <c r="C35" s="70" t="s">
        <v>91</v>
      </c>
      <c r="D35" s="137">
        <v>69.27</v>
      </c>
      <c r="E35" s="6">
        <v>5</v>
      </c>
      <c r="F35" s="7">
        <f>$E$80/SUM($E$4:$E$75)*5</f>
        <v>447.8928571428571</v>
      </c>
      <c r="G35" s="7">
        <f>E81/B75</f>
        <v>9.333333333333334</v>
      </c>
      <c r="H35" s="7">
        <v>150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1605.1891904761903</v>
      </c>
      <c r="M35" s="7">
        <f t="shared" si="2"/>
        <v>1759.2873527619047</v>
      </c>
      <c r="N35" s="8"/>
      <c r="O35" s="8">
        <f t="shared" si="3"/>
        <v>1759.2873527619047</v>
      </c>
      <c r="P35" s="8"/>
      <c r="Q35" s="8">
        <f t="shared" si="4"/>
        <v>-1759.2873527619047</v>
      </c>
    </row>
    <row r="36" spans="2:17" ht="17.25" customHeight="1">
      <c r="B36" s="18">
        <v>33</v>
      </c>
      <c r="C36" s="70" t="s">
        <v>92</v>
      </c>
      <c r="D36" s="137">
        <v>50.4</v>
      </c>
      <c r="E36" s="6">
        <v>2</v>
      </c>
      <c r="F36" s="7">
        <f>$E$80/SUM($E$4:$E$75)*2</f>
        <v>179.15714285714284</v>
      </c>
      <c r="G36" s="7">
        <f>E81/B75</f>
        <v>9.333333333333334</v>
      </c>
      <c r="H36" s="7">
        <v>150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1206.250476190476</v>
      </c>
      <c r="M36" s="7">
        <f t="shared" si="2"/>
        <v>1322.0505219047618</v>
      </c>
      <c r="N36" s="8"/>
      <c r="O36" s="8">
        <f t="shared" si="3"/>
        <v>1322.0505219047618</v>
      </c>
      <c r="P36" s="8"/>
      <c r="Q36" s="8">
        <f t="shared" si="4"/>
        <v>-1322.0505219047618</v>
      </c>
    </row>
    <row r="37" spans="2:17" ht="17.25" customHeight="1">
      <c r="B37" s="18">
        <v>34</v>
      </c>
      <c r="C37" s="70" t="s">
        <v>93</v>
      </c>
      <c r="D37" s="137">
        <v>28.17</v>
      </c>
      <c r="E37" s="6">
        <v>4</v>
      </c>
      <c r="F37" s="7">
        <f>$E$80/SUM($E$4:$E$75)*4</f>
        <v>358.3142857142857</v>
      </c>
      <c r="G37" s="7">
        <f>E81/B75</f>
        <v>9.333333333333334</v>
      </c>
      <c r="H37" s="7">
        <v>150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1232.020619047619</v>
      </c>
      <c r="M37" s="7">
        <f t="shared" si="2"/>
        <v>1350.2945984761905</v>
      </c>
      <c r="N37" s="8">
        <v>150</v>
      </c>
      <c r="O37" s="8">
        <f t="shared" si="3"/>
        <v>1500.2945984761905</v>
      </c>
      <c r="P37" s="8"/>
      <c r="Q37" s="8">
        <f t="shared" si="4"/>
        <v>-1500.2945984761905</v>
      </c>
    </row>
    <row r="38" spans="2:17" ht="17.25" customHeight="1">
      <c r="B38" s="18">
        <v>35</v>
      </c>
      <c r="C38" s="70" t="s">
        <v>94</v>
      </c>
      <c r="D38" s="137">
        <v>50.96</v>
      </c>
      <c r="E38" s="6">
        <v>1</v>
      </c>
      <c r="F38" s="7">
        <f>$E$80/SUM($E$4:$E$75)*1</f>
        <v>89.57857142857142</v>
      </c>
      <c r="G38" s="7">
        <f>E81/B75</f>
        <v>9.333333333333334</v>
      </c>
      <c r="H38" s="7">
        <v>150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1120.5359047619047</v>
      </c>
      <c r="M38" s="7">
        <f t="shared" si="2"/>
        <v>1228.1073516190477</v>
      </c>
      <c r="N38" s="8"/>
      <c r="O38" s="8">
        <f t="shared" si="3"/>
        <v>1228.1073516190477</v>
      </c>
      <c r="P38" s="8"/>
      <c r="Q38" s="8">
        <f t="shared" si="4"/>
        <v>-1228.1073516190477</v>
      </c>
    </row>
    <row r="39" spans="2:17" ht="17.25" customHeight="1">
      <c r="B39" s="18">
        <v>36</v>
      </c>
      <c r="C39" s="70" t="s">
        <v>95</v>
      </c>
      <c r="D39" s="137">
        <v>77.5</v>
      </c>
      <c r="E39" s="6">
        <v>2</v>
      </c>
      <c r="F39" s="7">
        <f>$E$80/SUM($E$4:$E$75)*2</f>
        <v>179.15714285714284</v>
      </c>
      <c r="G39" s="7">
        <f>E81/B75</f>
        <v>9.333333333333334</v>
      </c>
      <c r="H39" s="7">
        <v>150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1393.2404761904763</v>
      </c>
      <c r="M39" s="7">
        <f t="shared" si="2"/>
        <v>1526.9915619047622</v>
      </c>
      <c r="N39" s="8"/>
      <c r="O39" s="8">
        <f t="shared" si="3"/>
        <v>1526.9915619047622</v>
      </c>
      <c r="P39" s="8"/>
      <c r="Q39" s="8">
        <f t="shared" si="4"/>
        <v>-1526.9915619047622</v>
      </c>
    </row>
    <row r="40" spans="2:17" ht="17.25" customHeight="1">
      <c r="B40" s="18">
        <v>37</v>
      </c>
      <c r="C40" s="70" t="s">
        <v>96</v>
      </c>
      <c r="D40" s="137">
        <v>69.27</v>
      </c>
      <c r="E40" s="6">
        <v>3</v>
      </c>
      <c r="F40" s="7">
        <f>$E$80/SUM($E$4:$E$75)*3</f>
        <v>268.73571428571427</v>
      </c>
      <c r="G40" s="7">
        <f>E81/B75</f>
        <v>9.333333333333334</v>
      </c>
      <c r="H40" s="7">
        <v>150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1426.0320476190475</v>
      </c>
      <c r="M40" s="7">
        <f t="shared" si="2"/>
        <v>1562.931124190476</v>
      </c>
      <c r="N40" s="8"/>
      <c r="O40" s="8">
        <f t="shared" si="3"/>
        <v>1562.931124190476</v>
      </c>
      <c r="P40" s="8"/>
      <c r="Q40" s="8">
        <f t="shared" si="4"/>
        <v>-1562.931124190476</v>
      </c>
    </row>
    <row r="41" spans="2:17" ht="17.25" customHeight="1">
      <c r="B41" s="18">
        <v>38</v>
      </c>
      <c r="C41" s="70" t="s">
        <v>97</v>
      </c>
      <c r="D41" s="137">
        <v>50.4</v>
      </c>
      <c r="E41" s="6">
        <v>1</v>
      </c>
      <c r="F41" s="7">
        <f>$E$80/SUM($E$4:$E$75)*1</f>
        <v>89.57857142857142</v>
      </c>
      <c r="G41" s="7">
        <f>E81/B75</f>
        <v>9.333333333333334</v>
      </c>
      <c r="H41" s="7">
        <v>150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1116.6719047619047</v>
      </c>
      <c r="M41" s="7">
        <f t="shared" si="2"/>
        <v>1223.8724076190476</v>
      </c>
      <c r="N41" s="8"/>
      <c r="O41" s="8">
        <f t="shared" si="3"/>
        <v>1223.8724076190476</v>
      </c>
      <c r="P41" s="8"/>
      <c r="Q41" s="8">
        <f t="shared" si="4"/>
        <v>-1223.8724076190476</v>
      </c>
    </row>
    <row r="42" spans="2:17" ht="17.25" customHeight="1">
      <c r="B42" s="18">
        <v>39</v>
      </c>
      <c r="C42" s="70" t="s">
        <v>98</v>
      </c>
      <c r="D42" s="137">
        <v>28</v>
      </c>
      <c r="E42" s="6">
        <v>1</v>
      </c>
      <c r="F42" s="7">
        <f>$E$80/SUM($E$4:$E$75)*1</f>
        <v>89.57857142857142</v>
      </c>
      <c r="G42" s="7">
        <f>E81/B75</f>
        <v>9.333333333333334</v>
      </c>
      <c r="H42" s="7">
        <v>150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962.1119047619047</v>
      </c>
      <c r="M42" s="7">
        <f t="shared" si="2"/>
        <v>1054.4746476190476</v>
      </c>
      <c r="N42" s="8"/>
      <c r="O42" s="8">
        <f t="shared" si="3"/>
        <v>1054.4746476190476</v>
      </c>
      <c r="P42" s="8"/>
      <c r="Q42" s="8">
        <f t="shared" si="4"/>
        <v>-1054.4746476190476</v>
      </c>
    </row>
    <row r="43" spans="2:17" ht="17.25" customHeight="1">
      <c r="B43" s="18">
        <v>40</v>
      </c>
      <c r="C43" s="71" t="s">
        <v>99</v>
      </c>
      <c r="D43" s="137">
        <v>50.96</v>
      </c>
      <c r="E43" s="6">
        <v>1</v>
      </c>
      <c r="F43" s="7">
        <f>$E$80/SUM($E$4:$E$75)*1</f>
        <v>89.57857142857142</v>
      </c>
      <c r="G43" s="7">
        <f>E81/B75</f>
        <v>9.333333333333334</v>
      </c>
      <c r="H43" s="7">
        <v>150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1120.5359047619047</v>
      </c>
      <c r="M43" s="7">
        <f t="shared" si="2"/>
        <v>1228.1073516190477</v>
      </c>
      <c r="N43" s="8"/>
      <c r="O43" s="8">
        <f t="shared" si="3"/>
        <v>1228.1073516190477</v>
      </c>
      <c r="P43" s="8"/>
      <c r="Q43" s="8">
        <f t="shared" si="4"/>
        <v>-1228.1073516190477</v>
      </c>
    </row>
    <row r="44" spans="2:17" ht="17.25" customHeight="1">
      <c r="B44" s="18">
        <v>41</v>
      </c>
      <c r="C44" s="70" t="s">
        <v>100</v>
      </c>
      <c r="D44" s="137">
        <v>77</v>
      </c>
      <c r="E44" s="139">
        <v>3</v>
      </c>
      <c r="F44" s="7">
        <f>$E$80/SUM($E$4:$E$75)*3</f>
        <v>268.73571428571427</v>
      </c>
      <c r="G44" s="7">
        <f>E81/B75</f>
        <v>9.333333333333334</v>
      </c>
      <c r="H44" s="7">
        <v>150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1479.3690476190477</v>
      </c>
      <c r="M44" s="7">
        <f t="shared" si="2"/>
        <v>1621.3884761904765</v>
      </c>
      <c r="N44" s="8"/>
      <c r="O44" s="8">
        <f t="shared" si="3"/>
        <v>1621.3884761904765</v>
      </c>
      <c r="P44" s="8"/>
      <c r="Q44" s="8">
        <f t="shared" si="4"/>
        <v>-1621.3884761904765</v>
      </c>
    </row>
    <row r="45" spans="2:17" ht="17.25" customHeight="1">
      <c r="B45" s="18">
        <v>42</v>
      </c>
      <c r="C45" s="70" t="s">
        <v>101</v>
      </c>
      <c r="D45" s="137">
        <v>69.27</v>
      </c>
      <c r="E45" s="6">
        <v>3</v>
      </c>
      <c r="F45" s="7">
        <f>$E$80/SUM($E$4:$E$75)*3</f>
        <v>268.73571428571427</v>
      </c>
      <c r="G45" s="7">
        <f>E81/B75</f>
        <v>9.333333333333334</v>
      </c>
      <c r="H45" s="7">
        <v>150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1426.0320476190475</v>
      </c>
      <c r="M45" s="7">
        <f t="shared" si="2"/>
        <v>1562.931124190476</v>
      </c>
      <c r="N45" s="8"/>
      <c r="O45" s="8">
        <f t="shared" si="3"/>
        <v>1562.931124190476</v>
      </c>
      <c r="P45" s="8"/>
      <c r="Q45" s="8">
        <f t="shared" si="4"/>
        <v>-1562.931124190476</v>
      </c>
    </row>
    <row r="46" spans="2:17" ht="17.25" customHeight="1">
      <c r="B46" s="18">
        <v>43</v>
      </c>
      <c r="C46" s="70" t="s">
        <v>102</v>
      </c>
      <c r="D46" s="137">
        <v>50.4</v>
      </c>
      <c r="E46" s="6">
        <v>4</v>
      </c>
      <c r="F46" s="7">
        <f>$E$80/SUM($E$4:$E$75)*4</f>
        <v>358.3142857142857</v>
      </c>
      <c r="G46" s="7">
        <f>E81/B75</f>
        <v>9.333333333333334</v>
      </c>
      <c r="H46" s="7">
        <v>150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1385.407619047619</v>
      </c>
      <c r="M46" s="7">
        <f t="shared" si="2"/>
        <v>1518.4067504761904</v>
      </c>
      <c r="N46" s="8">
        <v>150</v>
      </c>
      <c r="O46" s="8">
        <f t="shared" si="3"/>
        <v>1668.4067504761904</v>
      </c>
      <c r="P46" s="8"/>
      <c r="Q46" s="8">
        <f t="shared" si="4"/>
        <v>-1668.4067504761904</v>
      </c>
    </row>
    <row r="47" spans="2:17" ht="17.25" customHeight="1">
      <c r="B47" s="18">
        <v>44</v>
      </c>
      <c r="C47" s="70" t="s">
        <v>103</v>
      </c>
      <c r="D47" s="137">
        <v>28.17</v>
      </c>
      <c r="E47" s="6">
        <v>1</v>
      </c>
      <c r="F47" s="7">
        <f>$E$80/SUM($E$4:$E$75)*1</f>
        <v>89.57857142857142</v>
      </c>
      <c r="G47" s="7">
        <f>E81/B75</f>
        <v>9.333333333333334</v>
      </c>
      <c r="H47" s="7">
        <v>150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963.2849047619047</v>
      </c>
      <c r="M47" s="7">
        <f t="shared" si="2"/>
        <v>1055.7602556190477</v>
      </c>
      <c r="N47" s="8"/>
      <c r="O47" s="8">
        <f t="shared" si="3"/>
        <v>1055.7602556190477</v>
      </c>
      <c r="P47" s="8"/>
      <c r="Q47" s="8">
        <f t="shared" si="4"/>
        <v>-1055.7602556190477</v>
      </c>
    </row>
    <row r="48" spans="2:17" ht="17.25" customHeight="1">
      <c r="B48" s="18">
        <v>45</v>
      </c>
      <c r="C48" s="70" t="s">
        <v>104</v>
      </c>
      <c r="D48" s="137">
        <v>50.96</v>
      </c>
      <c r="E48" s="6">
        <v>3</v>
      </c>
      <c r="F48" s="7">
        <f>$E$80/SUM($E$4:$E$75)*3</f>
        <v>268.73571428571427</v>
      </c>
      <c r="G48" s="7">
        <f>E81/B75</f>
        <v>9.333333333333334</v>
      </c>
      <c r="H48" s="7">
        <v>150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1299.6930476190475</v>
      </c>
      <c r="M48" s="7">
        <f t="shared" si="2"/>
        <v>1424.4635801904763</v>
      </c>
      <c r="N48" s="8"/>
      <c r="O48" s="8">
        <f t="shared" si="3"/>
        <v>1424.4635801904763</v>
      </c>
      <c r="P48" s="8"/>
      <c r="Q48" s="8">
        <f t="shared" si="4"/>
        <v>-1424.4635801904763</v>
      </c>
    </row>
    <row r="49" spans="2:17" ht="17.25" customHeight="1">
      <c r="B49" s="18">
        <v>46</v>
      </c>
      <c r="C49" s="70" t="s">
        <v>105</v>
      </c>
      <c r="D49" s="137">
        <v>77.5</v>
      </c>
      <c r="E49" s="6">
        <v>2</v>
      </c>
      <c r="F49" s="7">
        <f>$E$80/SUM($E$4:$E$75)*2</f>
        <v>179.15714285714284</v>
      </c>
      <c r="G49" s="7">
        <f>E81/B75</f>
        <v>9.333333333333334</v>
      </c>
      <c r="H49" s="7">
        <v>150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1393.2404761904763</v>
      </c>
      <c r="M49" s="7">
        <f t="shared" si="2"/>
        <v>1526.9915619047622</v>
      </c>
      <c r="N49" s="8"/>
      <c r="O49" s="8">
        <f t="shared" si="3"/>
        <v>1526.9915619047622</v>
      </c>
      <c r="P49" s="8"/>
      <c r="Q49" s="8">
        <f t="shared" si="4"/>
        <v>-1526.9915619047622</v>
      </c>
    </row>
    <row r="50" spans="2:17" ht="17.25" customHeight="1">
      <c r="B50" s="18">
        <v>47</v>
      </c>
      <c r="C50" s="70" t="s">
        <v>106</v>
      </c>
      <c r="D50" s="137">
        <v>69</v>
      </c>
      <c r="E50" s="6">
        <v>1</v>
      </c>
      <c r="F50" s="7">
        <f>$E$80/SUM($E$4:$E$75)*1</f>
        <v>89.57857142857142</v>
      </c>
      <c r="G50" s="7">
        <f>E81/B75</f>
        <v>9.333333333333334</v>
      </c>
      <c r="H50" s="7">
        <v>150</v>
      </c>
      <c r="I50" s="7">
        <v>200</v>
      </c>
      <c r="J50" s="7">
        <v>320</v>
      </c>
      <c r="K50" s="7">
        <f t="shared" si="0"/>
        <v>476.1</v>
      </c>
      <c r="L50" s="7">
        <f t="shared" si="1"/>
        <v>1245.0119047619046</v>
      </c>
      <c r="M50" s="7">
        <f t="shared" si="2"/>
        <v>1364.5330476190475</v>
      </c>
      <c r="N50" s="8"/>
      <c r="O50" s="8">
        <f t="shared" si="3"/>
        <v>1364.5330476190475</v>
      </c>
      <c r="P50" s="8"/>
      <c r="Q50" s="8">
        <f t="shared" si="4"/>
        <v>-1364.5330476190475</v>
      </c>
    </row>
    <row r="51" spans="2:17" ht="17.25" customHeight="1">
      <c r="B51" s="18">
        <v>48</v>
      </c>
      <c r="C51" s="70" t="s">
        <v>107</v>
      </c>
      <c r="D51" s="137">
        <v>50.4</v>
      </c>
      <c r="E51" s="6">
        <v>2</v>
      </c>
      <c r="F51" s="7">
        <f>$E$80/SUM($E$4:$E$75)*2</f>
        <v>179.15714285714284</v>
      </c>
      <c r="G51" s="7">
        <f>E81/B75</f>
        <v>9.333333333333334</v>
      </c>
      <c r="H51" s="7">
        <v>150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1206.250476190476</v>
      </c>
      <c r="M51" s="7">
        <f t="shared" si="2"/>
        <v>1322.0505219047618</v>
      </c>
      <c r="N51" s="8"/>
      <c r="O51" s="8">
        <f t="shared" si="3"/>
        <v>1322.0505219047618</v>
      </c>
      <c r="P51" s="8"/>
      <c r="Q51" s="8">
        <f t="shared" si="4"/>
        <v>-1322.0505219047618</v>
      </c>
    </row>
    <row r="52" spans="2:17" ht="17.25" customHeight="1">
      <c r="B52" s="18">
        <v>49</v>
      </c>
      <c r="C52" s="70" t="s">
        <v>108</v>
      </c>
      <c r="D52" s="137">
        <v>28.17</v>
      </c>
      <c r="E52" s="6">
        <v>1</v>
      </c>
      <c r="F52" s="7">
        <f>$E$80/SUM($E$4:$E$75)*1</f>
        <v>89.57857142857142</v>
      </c>
      <c r="G52" s="7">
        <f>E81/B75</f>
        <v>9.333333333333334</v>
      </c>
      <c r="H52" s="7">
        <v>150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963.2849047619047</v>
      </c>
      <c r="M52" s="7">
        <f t="shared" si="2"/>
        <v>1055.7602556190477</v>
      </c>
      <c r="N52" s="8"/>
      <c r="O52" s="8">
        <f t="shared" si="3"/>
        <v>1055.7602556190477</v>
      </c>
      <c r="P52" s="8"/>
      <c r="Q52" s="8">
        <f t="shared" si="4"/>
        <v>-1055.7602556190477</v>
      </c>
    </row>
    <row r="53" spans="2:17" ht="17.25" customHeight="1">
      <c r="B53" s="18">
        <v>50</v>
      </c>
      <c r="C53" s="70" t="s">
        <v>109</v>
      </c>
      <c r="D53" s="137">
        <v>50.96</v>
      </c>
      <c r="E53" s="6">
        <v>2</v>
      </c>
      <c r="F53" s="7">
        <f>$E$80/SUM($E$4:$E$75)*2</f>
        <v>179.15714285714284</v>
      </c>
      <c r="G53" s="7">
        <f>E81/B75</f>
        <v>9.333333333333334</v>
      </c>
      <c r="H53" s="7">
        <v>150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1210.1144761904761</v>
      </c>
      <c r="M53" s="7">
        <f t="shared" si="2"/>
        <v>1326.2854659047618</v>
      </c>
      <c r="N53" s="8"/>
      <c r="O53" s="8">
        <f t="shared" si="3"/>
        <v>1326.2854659047618</v>
      </c>
      <c r="P53" s="8"/>
      <c r="Q53" s="8">
        <f t="shared" si="4"/>
        <v>-1326.2854659047618</v>
      </c>
    </row>
    <row r="54" spans="2:17" ht="17.25" customHeight="1">
      <c r="B54" s="18">
        <v>51</v>
      </c>
      <c r="C54" s="70" t="s">
        <v>110</v>
      </c>
      <c r="D54" s="137">
        <v>63.4</v>
      </c>
      <c r="E54" s="6">
        <v>1</v>
      </c>
      <c r="F54" s="7">
        <f>$E$80/SUM($E$4:$E$75)*1</f>
        <v>89.57857142857142</v>
      </c>
      <c r="G54" s="7">
        <f>E81/B75</f>
        <v>9.333333333333334</v>
      </c>
      <c r="H54" s="7">
        <v>150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1206.3719047619047</v>
      </c>
      <c r="M54" s="7">
        <f t="shared" si="2"/>
        <v>1322.1836076190477</v>
      </c>
      <c r="N54" s="8">
        <v>150</v>
      </c>
      <c r="O54" s="8">
        <f t="shared" si="3"/>
        <v>1472.1836076190477</v>
      </c>
      <c r="P54" s="8"/>
      <c r="Q54" s="8">
        <f t="shared" si="4"/>
        <v>-1472.1836076190477</v>
      </c>
    </row>
    <row r="55" spans="2:17" ht="17.25" customHeight="1">
      <c r="B55" s="18">
        <v>52</v>
      </c>
      <c r="C55" s="70" t="s">
        <v>111</v>
      </c>
      <c r="D55" s="137">
        <v>63.4</v>
      </c>
      <c r="E55" s="6">
        <v>3</v>
      </c>
      <c r="F55" s="7">
        <f>$E$80/SUM($E$4:$E$75)*3</f>
        <v>268.73571428571427</v>
      </c>
      <c r="G55" s="7">
        <f>E81/B75</f>
        <v>9.333333333333334</v>
      </c>
      <c r="H55" s="7">
        <v>150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1385.5290476190476</v>
      </c>
      <c r="M55" s="7">
        <f t="shared" si="2"/>
        <v>1518.5398361904763</v>
      </c>
      <c r="N55" s="8"/>
      <c r="O55" s="8">
        <f t="shared" si="3"/>
        <v>1518.5398361904763</v>
      </c>
      <c r="P55" s="8"/>
      <c r="Q55" s="8">
        <f t="shared" si="4"/>
        <v>-1518.5398361904763</v>
      </c>
    </row>
    <row r="56" spans="2:17" ht="17.25" customHeight="1">
      <c r="B56" s="18">
        <v>53</v>
      </c>
      <c r="C56" s="70" t="s">
        <v>112</v>
      </c>
      <c r="D56" s="137">
        <v>24.96</v>
      </c>
      <c r="E56" s="6">
        <v>2</v>
      </c>
      <c r="F56" s="7">
        <f>$E$80/SUM($E$4:$E$75)*2</f>
        <v>179.15714285714284</v>
      </c>
      <c r="G56" s="7">
        <f>E81/B75</f>
        <v>9.333333333333334</v>
      </c>
      <c r="H56" s="7">
        <v>150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1030.7144761904763</v>
      </c>
      <c r="M56" s="7">
        <f t="shared" si="2"/>
        <v>1129.663065904762</v>
      </c>
      <c r="N56" s="8"/>
      <c r="O56" s="8">
        <f t="shared" si="3"/>
        <v>1129.663065904762</v>
      </c>
      <c r="P56" s="8"/>
      <c r="Q56" s="8">
        <f t="shared" si="4"/>
        <v>-1129.663065904762</v>
      </c>
    </row>
    <row r="57" spans="2:17" ht="17.25" customHeight="1">
      <c r="B57" s="18">
        <v>54</v>
      </c>
      <c r="C57" s="70" t="s">
        <v>113</v>
      </c>
      <c r="D57" s="137">
        <v>39.98</v>
      </c>
      <c r="E57" s="6">
        <v>1</v>
      </c>
      <c r="F57" s="7">
        <f>$E$80/SUM($E$4:$E$75)*1</f>
        <v>89.57857142857142</v>
      </c>
      <c r="G57" s="7">
        <f>E81/B75</f>
        <v>9.333333333333334</v>
      </c>
      <c r="H57" s="7">
        <v>150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1044.7739047619048</v>
      </c>
      <c r="M57" s="7">
        <f t="shared" si="2"/>
        <v>1145.0721996190478</v>
      </c>
      <c r="N57" s="8"/>
      <c r="O57" s="8">
        <f t="shared" si="3"/>
        <v>1145.0721996190478</v>
      </c>
      <c r="P57" s="8"/>
      <c r="Q57" s="8">
        <f t="shared" si="4"/>
        <v>-1145.0721996190478</v>
      </c>
    </row>
    <row r="58" spans="2:17" ht="17.25" customHeight="1">
      <c r="B58" s="18">
        <v>55</v>
      </c>
      <c r="C58" s="70" t="s">
        <v>114</v>
      </c>
      <c r="D58" s="137">
        <v>37.27</v>
      </c>
      <c r="E58" s="6">
        <v>1</v>
      </c>
      <c r="F58" s="7">
        <f>$E$80/SUM($E$4:$E$75)*1</f>
        <v>89.57857142857142</v>
      </c>
      <c r="G58" s="7">
        <f>E81/B75</f>
        <v>9.333333333333334</v>
      </c>
      <c r="H58" s="7">
        <v>150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1026.0749047619047</v>
      </c>
      <c r="M58" s="7">
        <f t="shared" si="2"/>
        <v>1124.5780956190476</v>
      </c>
      <c r="N58" s="8"/>
      <c r="O58" s="8">
        <f t="shared" si="3"/>
        <v>1124.5780956190476</v>
      </c>
      <c r="P58" s="8"/>
      <c r="Q58" s="8">
        <f t="shared" si="4"/>
        <v>-1124.5780956190476</v>
      </c>
    </row>
    <row r="59" spans="2:17" ht="17.25" customHeight="1">
      <c r="B59" s="18">
        <v>56</v>
      </c>
      <c r="C59" s="70" t="s">
        <v>115</v>
      </c>
      <c r="D59" s="137">
        <v>25.01</v>
      </c>
      <c r="E59" s="6">
        <v>2</v>
      </c>
      <c r="F59" s="7">
        <f>$E$80/SUM($E$4:$E$75)*2</f>
        <v>179.15714285714284</v>
      </c>
      <c r="G59" s="7">
        <f>E81/B75</f>
        <v>9.333333333333334</v>
      </c>
      <c r="H59" s="7">
        <v>150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1031.0594761904763</v>
      </c>
      <c r="M59" s="7">
        <f t="shared" si="2"/>
        <v>1130.0411859047622</v>
      </c>
      <c r="N59" s="8"/>
      <c r="O59" s="8">
        <f t="shared" si="3"/>
        <v>1130.0411859047622</v>
      </c>
      <c r="P59" s="8"/>
      <c r="Q59" s="8">
        <f t="shared" si="4"/>
        <v>-1130.0411859047622</v>
      </c>
    </row>
    <row r="60" spans="2:17" ht="17.25" customHeight="1">
      <c r="B60" s="18">
        <v>57</v>
      </c>
      <c r="C60" s="70" t="s">
        <v>116</v>
      </c>
      <c r="D60" s="137">
        <v>32</v>
      </c>
      <c r="E60" s="6">
        <v>1</v>
      </c>
      <c r="F60" s="7">
        <f>$E$80/SUM($E$4:$E$75)*1</f>
        <v>89.57857142857142</v>
      </c>
      <c r="G60" s="7">
        <f>E81/B75</f>
        <v>9.333333333333334</v>
      </c>
      <c r="H60" s="7">
        <v>150</v>
      </c>
      <c r="I60" s="7">
        <v>200</v>
      </c>
      <c r="J60" s="7">
        <v>320</v>
      </c>
      <c r="K60" s="7">
        <f t="shared" si="0"/>
        <v>220.8</v>
      </c>
      <c r="L60" s="7">
        <f t="shared" si="1"/>
        <v>989.7119047619046</v>
      </c>
      <c r="M60" s="7">
        <f t="shared" si="2"/>
        <v>1084.7242476190477</v>
      </c>
      <c r="N60" s="8"/>
      <c r="O60" s="8">
        <f t="shared" si="3"/>
        <v>1084.7242476190477</v>
      </c>
      <c r="P60" s="8"/>
      <c r="Q60" s="8">
        <f t="shared" si="4"/>
        <v>-1084.7242476190477</v>
      </c>
    </row>
    <row r="61" spans="2:17" ht="17.25" customHeight="1">
      <c r="B61" s="18">
        <v>58</v>
      </c>
      <c r="C61" s="70" t="s">
        <v>117</v>
      </c>
      <c r="D61" s="137">
        <v>33.04</v>
      </c>
      <c r="E61" s="6">
        <v>2</v>
      </c>
      <c r="F61" s="7">
        <f>$E$80/SUM($E$4:$E$75)*2</f>
        <v>179.15714285714284</v>
      </c>
      <c r="G61" s="7">
        <f>E81/B75</f>
        <v>9.333333333333334</v>
      </c>
      <c r="H61" s="7">
        <v>150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1086.4664761904762</v>
      </c>
      <c r="M61" s="7">
        <f t="shared" si="2"/>
        <v>1190.7672579047621</v>
      </c>
      <c r="N61" s="8"/>
      <c r="O61" s="8">
        <f t="shared" si="3"/>
        <v>1190.7672579047621</v>
      </c>
      <c r="P61" s="8"/>
      <c r="Q61" s="8">
        <f t="shared" si="4"/>
        <v>-1190.7672579047621</v>
      </c>
    </row>
    <row r="62" spans="2:17" ht="17.25" customHeight="1">
      <c r="B62" s="18">
        <v>59</v>
      </c>
      <c r="C62" s="70" t="s">
        <v>118</v>
      </c>
      <c r="D62" s="137">
        <v>21.4</v>
      </c>
      <c r="E62" s="6">
        <v>1</v>
      </c>
      <c r="F62" s="7">
        <f>$E$80/SUM($E$4:$E$75)*1</f>
        <v>89.57857142857142</v>
      </c>
      <c r="G62" s="7">
        <f>E81/B75</f>
        <v>9.333333333333334</v>
      </c>
      <c r="H62" s="7">
        <v>150</v>
      </c>
      <c r="I62" s="7">
        <v>200</v>
      </c>
      <c r="J62" s="7">
        <v>320</v>
      </c>
      <c r="K62" s="7">
        <f t="shared" si="0"/>
        <v>147.66</v>
      </c>
      <c r="L62" s="7">
        <f t="shared" si="1"/>
        <v>916.5719047619046</v>
      </c>
      <c r="M62" s="7">
        <f t="shared" si="2"/>
        <v>1004.5628076190476</v>
      </c>
      <c r="N62" s="8"/>
      <c r="O62" s="8">
        <f t="shared" si="3"/>
        <v>1004.5628076190476</v>
      </c>
      <c r="P62" s="8"/>
      <c r="Q62" s="8">
        <f t="shared" si="4"/>
        <v>-1004.5628076190476</v>
      </c>
    </row>
    <row r="63" spans="2:17" ht="17.25" customHeight="1">
      <c r="B63" s="18">
        <v>60</v>
      </c>
      <c r="C63" s="70" t="s">
        <v>119</v>
      </c>
      <c r="D63" s="137">
        <v>29.4</v>
      </c>
      <c r="E63" s="6">
        <v>1</v>
      </c>
      <c r="F63" s="7">
        <f>$E$80/SUM($E$4:$E$75)*1</f>
        <v>89.57857142857142</v>
      </c>
      <c r="G63" s="7">
        <f>E81/B75</f>
        <v>9.333333333333334</v>
      </c>
      <c r="H63" s="7">
        <v>150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971.7719047619047</v>
      </c>
      <c r="M63" s="7">
        <f t="shared" si="2"/>
        <v>1065.0620076190476</v>
      </c>
      <c r="N63" s="8"/>
      <c r="O63" s="8">
        <f t="shared" si="3"/>
        <v>1065.0620076190476</v>
      </c>
      <c r="P63" s="8"/>
      <c r="Q63" s="8">
        <f t="shared" si="4"/>
        <v>-1065.0620076190476</v>
      </c>
    </row>
    <row r="64" spans="2:17" ht="17.25" customHeight="1">
      <c r="B64" s="18">
        <v>61</v>
      </c>
      <c r="C64" s="70" t="s">
        <v>120</v>
      </c>
      <c r="D64" s="137">
        <v>23.38</v>
      </c>
      <c r="E64" s="6">
        <v>1</v>
      </c>
      <c r="F64" s="7">
        <f>$E$80/SUM($E$4:$E$75)*1</f>
        <v>89.57857142857142</v>
      </c>
      <c r="G64" s="7">
        <f>E81/B75</f>
        <v>9.333333333333334</v>
      </c>
      <c r="H64" s="7">
        <v>150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930.2339047619047</v>
      </c>
      <c r="M64" s="7">
        <f t="shared" si="2"/>
        <v>1019.5363596190476</v>
      </c>
      <c r="N64" s="8"/>
      <c r="O64" s="8">
        <f t="shared" si="3"/>
        <v>1019.5363596190476</v>
      </c>
      <c r="P64" s="8"/>
      <c r="Q64" s="8">
        <f t="shared" si="4"/>
        <v>-1019.5363596190476</v>
      </c>
    </row>
    <row r="65" spans="2:17" ht="17.25" customHeight="1">
      <c r="B65" s="18">
        <v>62</v>
      </c>
      <c r="C65" s="70" t="s">
        <v>121</v>
      </c>
      <c r="D65" s="137">
        <v>23.72</v>
      </c>
      <c r="E65" s="6">
        <v>1</v>
      </c>
      <c r="F65" s="7">
        <f>$E$80/SUM($E$4:$E$75)*1</f>
        <v>89.57857142857142</v>
      </c>
      <c r="G65" s="7">
        <f>E81/B75</f>
        <v>9.333333333333334</v>
      </c>
      <c r="H65" s="7">
        <v>150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932.5799047619047</v>
      </c>
      <c r="M65" s="7">
        <f t="shared" si="2"/>
        <v>1022.1075756190476</v>
      </c>
      <c r="N65" s="8"/>
      <c r="O65" s="8">
        <f t="shared" si="3"/>
        <v>1022.1075756190476</v>
      </c>
      <c r="P65" s="8"/>
      <c r="Q65" s="8">
        <f t="shared" si="4"/>
        <v>-1022.1075756190476</v>
      </c>
    </row>
    <row r="66" spans="2:17" ht="17.25" customHeight="1">
      <c r="B66" s="18">
        <v>63</v>
      </c>
      <c r="C66" s="70" t="s">
        <v>122</v>
      </c>
      <c r="D66" s="137">
        <v>31.95</v>
      </c>
      <c r="E66" s="6">
        <v>2</v>
      </c>
      <c r="F66" s="7">
        <f>$E$80/SUM($E$4:$E$75)*2</f>
        <v>179.15714285714284</v>
      </c>
      <c r="G66" s="7">
        <f>E81/B75</f>
        <v>9.333333333333334</v>
      </c>
      <c r="H66" s="7">
        <v>150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1078.9454761904763</v>
      </c>
      <c r="M66" s="7">
        <f t="shared" si="2"/>
        <v>1182.524241904762</v>
      </c>
      <c r="N66" s="8"/>
      <c r="O66" s="8">
        <f t="shared" si="3"/>
        <v>1182.524241904762</v>
      </c>
      <c r="P66" s="8"/>
      <c r="Q66" s="8">
        <f t="shared" si="4"/>
        <v>-1182.524241904762</v>
      </c>
    </row>
    <row r="67" spans="2:17" ht="17.25" customHeight="1">
      <c r="B67" s="18">
        <v>64</v>
      </c>
      <c r="C67" s="70" t="s">
        <v>123</v>
      </c>
      <c r="D67" s="137">
        <v>41</v>
      </c>
      <c r="E67" s="6">
        <v>1</v>
      </c>
      <c r="F67" s="7">
        <f>$E$80/SUM($E$4:$E$75)*1</f>
        <v>89.57857142857142</v>
      </c>
      <c r="G67" s="7">
        <f>E81/B75</f>
        <v>9.333333333333334</v>
      </c>
      <c r="H67" s="7">
        <v>150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1051.8119047619048</v>
      </c>
      <c r="M67" s="7">
        <f t="shared" si="2"/>
        <v>1152.7858476190477</v>
      </c>
      <c r="N67" s="8"/>
      <c r="O67" s="8">
        <f t="shared" si="3"/>
        <v>1152.7858476190477</v>
      </c>
      <c r="P67" s="8"/>
      <c r="Q67" s="8">
        <f t="shared" si="4"/>
        <v>-1152.7858476190477</v>
      </c>
    </row>
    <row r="68" spans="2:17" ht="17.25" customHeight="1">
      <c r="B68" s="18">
        <v>65</v>
      </c>
      <c r="C68" s="70" t="s">
        <v>124</v>
      </c>
      <c r="D68" s="137">
        <v>36.2</v>
      </c>
      <c r="E68" s="6">
        <v>3</v>
      </c>
      <c r="F68" s="7">
        <f>$E$80/SUM($E$4:$E$75)*3</f>
        <v>268.73571428571427</v>
      </c>
      <c r="G68" s="7">
        <f>E81/B75</f>
        <v>9.333333333333334</v>
      </c>
      <c r="H68" s="7">
        <v>150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1197.8490476190475</v>
      </c>
      <c r="M68" s="7">
        <f t="shared" si="2"/>
        <v>1312.8425561904762</v>
      </c>
      <c r="N68" s="8"/>
      <c r="O68" s="8">
        <f t="shared" si="3"/>
        <v>1312.8425561904762</v>
      </c>
      <c r="P68" s="8"/>
      <c r="Q68" s="8">
        <f t="shared" si="4"/>
        <v>-1312.8425561904762</v>
      </c>
    </row>
    <row r="69" spans="2:17" ht="17.25" customHeight="1">
      <c r="B69" s="18">
        <v>66</v>
      </c>
      <c r="C69" s="70" t="s">
        <v>125</v>
      </c>
      <c r="D69" s="137">
        <v>30.54</v>
      </c>
      <c r="E69" s="6">
        <v>1</v>
      </c>
      <c r="F69" s="7">
        <f>$E$80/SUM($E$4:$E$75)*1</f>
        <v>89.57857142857142</v>
      </c>
      <c r="G69" s="7">
        <f>E81/B75</f>
        <v>9.333333333333334</v>
      </c>
      <c r="H69" s="7">
        <v>150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979.6379047619047</v>
      </c>
      <c r="M69" s="7">
        <f aca="true" t="shared" si="7" ref="M69:M75">SUM(L69*1.096)</f>
        <v>1073.6831436190475</v>
      </c>
      <c r="N69" s="8"/>
      <c r="O69" s="8">
        <f aca="true" t="shared" si="8" ref="O69:O75">SUM(M69:N69)</f>
        <v>1073.6831436190475</v>
      </c>
      <c r="P69" s="8"/>
      <c r="Q69" s="8">
        <f aca="true" t="shared" si="9" ref="Q69:Q75">SUM(P69-O69)</f>
        <v>-1073.6831436190475</v>
      </c>
    </row>
    <row r="70" spans="2:17" ht="17.25" customHeight="1">
      <c r="B70" s="18">
        <v>67</v>
      </c>
      <c r="C70" s="70" t="s">
        <v>126</v>
      </c>
      <c r="D70" s="137">
        <v>26.03</v>
      </c>
      <c r="E70" s="6">
        <v>2</v>
      </c>
      <c r="F70" s="7">
        <f>$E$80/SUM($E$4:$E$75)*2</f>
        <v>179.15714285714284</v>
      </c>
      <c r="G70" s="7">
        <f>E81/B75</f>
        <v>9.333333333333334</v>
      </c>
      <c r="H70" s="7">
        <v>150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1038.0974761904763</v>
      </c>
      <c r="M70" s="7">
        <f t="shared" si="7"/>
        <v>1137.754833904762</v>
      </c>
      <c r="N70" s="8"/>
      <c r="O70" s="8">
        <f t="shared" si="8"/>
        <v>1137.754833904762</v>
      </c>
      <c r="P70" s="8"/>
      <c r="Q70" s="8">
        <f t="shared" si="9"/>
        <v>-1137.754833904762</v>
      </c>
    </row>
    <row r="71" spans="2:17" ht="17.25" customHeight="1">
      <c r="B71" s="18">
        <v>68</v>
      </c>
      <c r="C71" s="70" t="s">
        <v>127</v>
      </c>
      <c r="D71" s="137">
        <v>24.05</v>
      </c>
      <c r="E71" s="6">
        <v>1</v>
      </c>
      <c r="F71" s="7">
        <f>$E$80/SUM($E$4:$E$75)*1</f>
        <v>89.57857142857142</v>
      </c>
      <c r="G71" s="7">
        <f>E81/B75</f>
        <v>9.333333333333334</v>
      </c>
      <c r="H71" s="7">
        <v>150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934.8569047619047</v>
      </c>
      <c r="M71" s="7">
        <f t="shared" si="7"/>
        <v>1024.6031676190476</v>
      </c>
      <c r="N71" s="8"/>
      <c r="O71" s="8">
        <f t="shared" si="8"/>
        <v>1024.6031676190476</v>
      </c>
      <c r="P71" s="8"/>
      <c r="Q71" s="8">
        <f t="shared" si="9"/>
        <v>-1024.6031676190476</v>
      </c>
    </row>
    <row r="72" spans="2:17" ht="17.25" customHeight="1">
      <c r="B72" s="18">
        <v>69</v>
      </c>
      <c r="C72" s="70" t="s">
        <v>150</v>
      </c>
      <c r="D72" s="137">
        <v>29.62</v>
      </c>
      <c r="E72" s="6">
        <v>1</v>
      </c>
      <c r="F72" s="7">
        <f>$E$80/SUM($E$4:$E$75)*1</f>
        <v>89.57857142857142</v>
      </c>
      <c r="G72" s="7">
        <f>E81/B75</f>
        <v>9.333333333333334</v>
      </c>
      <c r="H72" s="7">
        <v>150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973.2899047619047</v>
      </c>
      <c r="M72" s="7">
        <f t="shared" si="7"/>
        <v>1066.7257356190476</v>
      </c>
      <c r="N72" s="8"/>
      <c r="O72" s="8">
        <f t="shared" si="8"/>
        <v>1066.7257356190476</v>
      </c>
      <c r="P72" s="8"/>
      <c r="Q72" s="8">
        <f t="shared" si="9"/>
        <v>-1066.7257356190476</v>
      </c>
    </row>
    <row r="73" spans="2:17" ht="17.25" customHeight="1">
      <c r="B73" s="18">
        <v>70</v>
      </c>
      <c r="C73" s="70" t="s">
        <v>128</v>
      </c>
      <c r="D73" s="137">
        <v>57.9</v>
      </c>
      <c r="E73" s="6">
        <v>3</v>
      </c>
      <c r="F73" s="7">
        <f>$E$80/SUM($E$4:$E$75)*3</f>
        <v>268.73571428571427</v>
      </c>
      <c r="G73" s="7">
        <f>E81/B75</f>
        <v>9.333333333333334</v>
      </c>
      <c r="H73" s="7">
        <v>150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1347.5790476190475</v>
      </c>
      <c r="M73" s="7">
        <f t="shared" si="7"/>
        <v>1476.9466361904763</v>
      </c>
      <c r="N73" s="8"/>
      <c r="O73" s="8">
        <f t="shared" si="8"/>
        <v>1476.9466361904763</v>
      </c>
      <c r="P73" s="8"/>
      <c r="Q73" s="8">
        <f t="shared" si="9"/>
        <v>-1476.9466361904763</v>
      </c>
    </row>
    <row r="74" spans="2:17" ht="17.25" customHeight="1">
      <c r="B74" s="18">
        <v>71</v>
      </c>
      <c r="C74" s="70" t="s">
        <v>129</v>
      </c>
      <c r="D74" s="137">
        <v>28.56</v>
      </c>
      <c r="E74" s="6">
        <v>1</v>
      </c>
      <c r="F74" s="7">
        <f>$E$80/SUM($E$4:$E$75)*1</f>
        <v>89.57857142857142</v>
      </c>
      <c r="G74" s="7">
        <f>E81/B75</f>
        <v>9.333333333333334</v>
      </c>
      <c r="H74" s="7">
        <v>150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965.9759047619046</v>
      </c>
      <c r="M74" s="7">
        <f t="shared" si="7"/>
        <v>1058.7095916190476</v>
      </c>
      <c r="N74" s="8"/>
      <c r="O74" s="8">
        <f t="shared" si="8"/>
        <v>1058.7095916190476</v>
      </c>
      <c r="P74" s="8"/>
      <c r="Q74" s="8">
        <f t="shared" si="9"/>
        <v>-1058.7095916190476</v>
      </c>
    </row>
    <row r="75" spans="2:17" ht="17.25" customHeight="1">
      <c r="B75" s="18">
        <v>72</v>
      </c>
      <c r="C75" s="70" t="s">
        <v>130</v>
      </c>
      <c r="D75" s="137">
        <v>27</v>
      </c>
      <c r="E75" s="6">
        <v>1</v>
      </c>
      <c r="F75" s="7">
        <f>$E$80/SUM($E$4:$E$75)*1</f>
        <v>89.57857142857142</v>
      </c>
      <c r="G75" s="7">
        <f>E81/B75</f>
        <v>9.333333333333334</v>
      </c>
      <c r="H75" s="7">
        <v>150</v>
      </c>
      <c r="I75" s="7">
        <v>200</v>
      </c>
      <c r="J75" s="7">
        <v>320</v>
      </c>
      <c r="K75" s="7">
        <f t="shared" si="5"/>
        <v>186.3</v>
      </c>
      <c r="L75" s="7">
        <f>SUM(F75:K75)</f>
        <v>955.2119047619046</v>
      </c>
      <c r="M75" s="7">
        <f t="shared" si="7"/>
        <v>1046.9122476190475</v>
      </c>
      <c r="N75" s="8"/>
      <c r="O75" s="8">
        <f t="shared" si="8"/>
        <v>1046.9122476190475</v>
      </c>
      <c r="P75" s="8"/>
      <c r="Q75" s="8">
        <f t="shared" si="9"/>
        <v>-1046.9122476190475</v>
      </c>
    </row>
    <row r="76" spans="2:17" ht="21.75" customHeight="1">
      <c r="B76" s="19"/>
      <c r="C76" s="72" t="s">
        <v>3</v>
      </c>
      <c r="D76" s="7">
        <f aca="true" t="shared" si="10" ref="D76:Q76">SUM(D4:D75)</f>
        <v>3511.8700000000017</v>
      </c>
      <c r="E76" s="9">
        <f t="shared" si="10"/>
        <v>140</v>
      </c>
      <c r="F76" s="7">
        <f t="shared" si="10"/>
        <v>12541.000000000004</v>
      </c>
      <c r="G76" s="7">
        <f>SUM(G4:G75)</f>
        <v>672.0000000000002</v>
      </c>
      <c r="H76" s="7">
        <f t="shared" si="10"/>
        <v>10800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 t="shared" si="10"/>
        <v>85684.90299999998</v>
      </c>
      <c r="M76" s="7">
        <f t="shared" si="10"/>
        <v>93910.653688</v>
      </c>
      <c r="N76" s="8">
        <f t="shared" si="10"/>
        <v>1500</v>
      </c>
      <c r="O76" s="8">
        <f t="shared" si="10"/>
        <v>95410.653688</v>
      </c>
      <c r="P76" s="8">
        <f t="shared" si="10"/>
        <v>0</v>
      </c>
      <c r="Q76" s="8">
        <f t="shared" si="10"/>
        <v>-95410.653688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22"/>
      <c r="M77" s="22"/>
      <c r="N77" s="22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12541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672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10800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35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44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12541</v>
      </c>
      <c r="M83" s="48">
        <f>SUM(L83*0.096)</f>
        <v>1203.936</v>
      </c>
      <c r="N83" s="48">
        <f>SUM(L83:M83)</f>
        <v>13744.936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48912</v>
      </c>
      <c r="M84" s="48">
        <f>SUM(L84*0.096)</f>
        <v>4695.552</v>
      </c>
      <c r="N84" s="48">
        <f>SUM(L84:M84)</f>
        <v>53607.551999999996</v>
      </c>
      <c r="O84" s="38"/>
      <c r="P84" s="22"/>
      <c r="Q84" s="22"/>
    </row>
    <row r="85" spans="2:17" ht="27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85684.90299999999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85684.90299999999</v>
      </c>
      <c r="M86" s="48">
        <f>SUM(M83:M85)</f>
        <v>8225.750687999998</v>
      </c>
      <c r="N86" s="48">
        <f>SUM(N83:N85)</f>
        <v>93910.65368799999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21.75" customHeigh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21.75" customHeight="1" thickBot="1">
      <c r="B95" s="22"/>
      <c r="C95" s="27"/>
      <c r="D95" s="27"/>
      <c r="E95" s="27"/>
      <c r="F95" s="26"/>
      <c r="G95" s="26"/>
      <c r="H95" s="26"/>
      <c r="I95" s="23"/>
      <c r="J95" s="23"/>
      <c r="K95" s="22"/>
      <c r="L95" s="22"/>
      <c r="M95" s="22"/>
      <c r="N95" s="22"/>
      <c r="O95" s="22"/>
      <c r="P95" s="22"/>
      <c r="Q95" s="22"/>
    </row>
    <row r="96" spans="2:17" ht="12.75" customHeight="1">
      <c r="B96" s="160" t="s">
        <v>181</v>
      </c>
      <c r="C96" s="160"/>
      <c r="D96" s="160"/>
      <c r="E96" s="160" t="s">
        <v>174</v>
      </c>
      <c r="F96" s="160"/>
      <c r="G96" s="160"/>
      <c r="H96" s="160"/>
      <c r="I96" s="160"/>
      <c r="J96" s="160"/>
      <c r="K96" s="150" t="s">
        <v>178</v>
      </c>
      <c r="L96" s="151"/>
      <c r="M96" s="151"/>
      <c r="N96" s="152"/>
      <c r="O96" s="40"/>
      <c r="P96" s="40"/>
      <c r="Q96" s="22"/>
    </row>
    <row r="97" spans="2:17" ht="12.75" customHeight="1">
      <c r="B97" s="161"/>
      <c r="C97" s="161"/>
      <c r="D97" s="161"/>
      <c r="E97" s="161"/>
      <c r="F97" s="161"/>
      <c r="G97" s="161"/>
      <c r="H97" s="161"/>
      <c r="I97" s="161"/>
      <c r="J97" s="161"/>
      <c r="K97" s="153"/>
      <c r="L97" s="154"/>
      <c r="M97" s="154"/>
      <c r="N97" s="155"/>
      <c r="O97" s="40"/>
      <c r="P97" s="40"/>
      <c r="Q97" s="22"/>
    </row>
    <row r="98" spans="2:17" ht="12.75" customHeight="1" thickBot="1">
      <c r="B98" s="162"/>
      <c r="C98" s="162"/>
      <c r="D98" s="162"/>
      <c r="E98" s="162"/>
      <c r="F98" s="162"/>
      <c r="G98" s="162"/>
      <c r="H98" s="162"/>
      <c r="I98" s="162"/>
      <c r="J98" s="162"/>
      <c r="K98" s="156"/>
      <c r="L98" s="157"/>
      <c r="M98" s="157"/>
      <c r="N98" s="158"/>
      <c r="O98" s="40"/>
      <c r="P98" s="40"/>
      <c r="Q98" s="22"/>
    </row>
    <row r="99" spans="2:17" ht="18" customHeight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3"/>
      <c r="Q99" s="22"/>
    </row>
    <row r="100" spans="2:17" ht="18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8.75" customHeight="1">
      <c r="B101" s="144" t="s">
        <v>11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39"/>
      <c r="P101" s="39"/>
      <c r="Q101" s="22"/>
    </row>
    <row r="102" spans="2:17" ht="18.75" customHeight="1" thickBot="1">
      <c r="B102" s="22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22"/>
    </row>
    <row r="103" spans="2:17" ht="15.75" thickBot="1">
      <c r="B103" s="141" t="s">
        <v>12</v>
      </c>
      <c r="C103" s="142"/>
      <c r="D103" s="143"/>
      <c r="E103" s="141" t="s">
        <v>63</v>
      </c>
      <c r="F103" s="142"/>
      <c r="G103" s="142"/>
      <c r="H103" s="142"/>
      <c r="I103" s="142"/>
      <c r="J103" s="142"/>
      <c r="K103" s="142"/>
      <c r="L103" s="142"/>
      <c r="M103" s="142"/>
      <c r="N103" s="143"/>
      <c r="O103" s="40"/>
      <c r="P103" s="40"/>
      <c r="Q103" s="22"/>
    </row>
    <row r="104" spans="2:17" ht="15.75" thickBot="1">
      <c r="B104" s="141" t="s">
        <v>13</v>
      </c>
      <c r="C104" s="142"/>
      <c r="D104" s="143"/>
      <c r="E104" s="141" t="s">
        <v>28</v>
      </c>
      <c r="F104" s="142"/>
      <c r="G104" s="142"/>
      <c r="H104" s="142"/>
      <c r="I104" s="142"/>
      <c r="J104" s="142"/>
      <c r="K104" s="142"/>
      <c r="L104" s="142"/>
      <c r="M104" s="142"/>
      <c r="N104" s="143"/>
      <c r="O104" s="40"/>
      <c r="P104" s="40"/>
      <c r="Q104" s="22"/>
    </row>
    <row r="105" spans="2:17" ht="15.75" thickBot="1">
      <c r="B105" s="141" t="s">
        <v>14</v>
      </c>
      <c r="C105" s="142"/>
      <c r="D105" s="143"/>
      <c r="E105" s="141" t="s">
        <v>29</v>
      </c>
      <c r="F105" s="142"/>
      <c r="G105" s="142"/>
      <c r="H105" s="142"/>
      <c r="I105" s="142"/>
      <c r="J105" s="142"/>
      <c r="K105" s="142"/>
      <c r="L105" s="142"/>
      <c r="M105" s="142"/>
      <c r="N105" s="143"/>
      <c r="O105" s="40"/>
      <c r="P105" s="40"/>
      <c r="Q105" s="22"/>
    </row>
    <row r="106" spans="2:17" ht="15.75" thickBot="1">
      <c r="B106" s="141" t="s">
        <v>15</v>
      </c>
      <c r="C106" s="142"/>
      <c r="D106" s="143"/>
      <c r="E106" s="172" t="s">
        <v>16</v>
      </c>
      <c r="F106" s="173"/>
      <c r="G106" s="173"/>
      <c r="H106" s="173"/>
      <c r="I106" s="173"/>
      <c r="J106" s="173"/>
      <c r="K106" s="173"/>
      <c r="L106" s="173"/>
      <c r="M106" s="173"/>
      <c r="N106" s="174"/>
      <c r="O106" s="41"/>
      <c r="P106" s="41"/>
      <c r="Q106" s="22"/>
    </row>
    <row r="107" spans="2:17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9.5">
      <c r="B108" s="144" t="s">
        <v>195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39"/>
      <c r="P108" s="39"/>
      <c r="Q108" s="22"/>
    </row>
    <row r="109" spans="2:17" ht="20.25" thickBot="1">
      <c r="B109" s="22"/>
      <c r="C109" s="22"/>
      <c r="D109" s="22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22"/>
    </row>
    <row r="110" spans="2:17" ht="18.75" thickBot="1">
      <c r="B110" s="163" t="s">
        <v>17</v>
      </c>
      <c r="C110" s="163"/>
      <c r="D110" s="163"/>
      <c r="E110" s="42">
        <f>SUM(N86)</f>
        <v>93910.65368799999</v>
      </c>
      <c r="F110" s="141" t="s">
        <v>18</v>
      </c>
      <c r="G110" s="142"/>
      <c r="H110" s="142"/>
      <c r="I110" s="142"/>
      <c r="J110" s="142"/>
      <c r="K110" s="142"/>
      <c r="L110" s="142"/>
      <c r="M110" s="142"/>
      <c r="N110" s="143"/>
      <c r="O110" s="40"/>
      <c r="P110" s="40"/>
      <c r="Q110" s="22"/>
    </row>
    <row r="111" spans="2:17" ht="15.75" thickBot="1">
      <c r="B111" s="164" t="s">
        <v>19</v>
      </c>
      <c r="C111" s="164"/>
      <c r="D111" s="164"/>
      <c r="E111" s="36">
        <f>SUM(N84)</f>
        <v>53607.551999999996</v>
      </c>
      <c r="F111" s="141" t="s">
        <v>20</v>
      </c>
      <c r="G111" s="142"/>
      <c r="H111" s="142"/>
      <c r="I111" s="142"/>
      <c r="J111" s="142"/>
      <c r="K111" s="142"/>
      <c r="L111" s="142"/>
      <c r="M111" s="142"/>
      <c r="N111" s="143"/>
      <c r="O111" s="40"/>
      <c r="P111" s="40"/>
      <c r="Q111" s="22"/>
    </row>
    <row r="112" spans="2:17" ht="15.75" thickBot="1">
      <c r="B112" s="164" t="s">
        <v>19</v>
      </c>
      <c r="C112" s="164"/>
      <c r="D112" s="164"/>
      <c r="E112" s="36">
        <f>SUM(N83)</f>
        <v>13744.936</v>
      </c>
      <c r="F112" s="141" t="s">
        <v>21</v>
      </c>
      <c r="G112" s="142"/>
      <c r="H112" s="142"/>
      <c r="I112" s="142"/>
      <c r="J112" s="142"/>
      <c r="K112" s="142"/>
      <c r="L112" s="142"/>
      <c r="M112" s="142"/>
      <c r="N112" s="143"/>
      <c r="O112" s="40"/>
      <c r="P112" s="40"/>
      <c r="Q112" s="22"/>
    </row>
    <row r="113" spans="2:17" ht="15.75" thickBot="1">
      <c r="B113" s="164" t="s">
        <v>19</v>
      </c>
      <c r="C113" s="164"/>
      <c r="D113" s="164"/>
      <c r="E113" s="36">
        <f>SUM(N85)</f>
        <v>26558.165687999986</v>
      </c>
      <c r="F113" s="141" t="s">
        <v>32</v>
      </c>
      <c r="G113" s="142"/>
      <c r="H113" s="142"/>
      <c r="I113" s="142"/>
      <c r="J113" s="142"/>
      <c r="K113" s="142"/>
      <c r="L113" s="142"/>
      <c r="M113" s="142"/>
      <c r="N113" s="143"/>
      <c r="O113" s="40"/>
      <c r="P113" s="40"/>
      <c r="Q113" s="22"/>
    </row>
    <row r="114" spans="2:17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5">
      <c r="B115" s="22"/>
      <c r="C115" s="22"/>
      <c r="D115" s="22"/>
      <c r="E115" s="176" t="s">
        <v>196</v>
      </c>
      <c r="F115" s="175"/>
      <c r="G115" s="175"/>
      <c r="H115" s="175"/>
      <c r="I115" s="28" t="s">
        <v>22</v>
      </c>
      <c r="J115" s="29"/>
      <c r="K115" s="43"/>
      <c r="L115" s="177" t="s">
        <v>43</v>
      </c>
      <c r="M115" s="177"/>
      <c r="N115" s="177"/>
      <c r="O115" s="43"/>
      <c r="P115" s="22"/>
      <c r="Q115" s="22"/>
    </row>
    <row r="116" spans="2:17" ht="15">
      <c r="B116" s="22"/>
      <c r="C116" s="22"/>
      <c r="D116" s="22"/>
      <c r="E116" s="175" t="s">
        <v>23</v>
      </c>
      <c r="F116" s="175"/>
      <c r="G116" s="175"/>
      <c r="H116" s="175"/>
      <c r="I116" s="29"/>
      <c r="J116" s="29"/>
      <c r="L116" s="175" t="s">
        <v>24</v>
      </c>
      <c r="M116" s="175"/>
      <c r="N116" s="175"/>
      <c r="O116" s="44"/>
      <c r="P116" s="22"/>
      <c r="Q116" s="22"/>
    </row>
    <row r="117" spans="2:17" ht="12.75">
      <c r="B117" s="22"/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2"/>
      <c r="O117" s="24"/>
      <c r="P117" s="23"/>
      <c r="Q117" s="22"/>
    </row>
    <row r="118" spans="2:17" ht="12.75"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2"/>
      <c r="O118" s="24"/>
      <c r="P118" s="23"/>
      <c r="Q118" s="22"/>
    </row>
    <row r="119" spans="2:17" ht="13.5" thickBot="1">
      <c r="B119" s="22"/>
      <c r="C119" s="22"/>
      <c r="D119" s="22"/>
      <c r="E119" s="22"/>
      <c r="F119" s="23"/>
      <c r="G119" s="23"/>
      <c r="H119" s="23"/>
      <c r="I119" s="23"/>
      <c r="J119" s="23"/>
      <c r="K119" s="23"/>
      <c r="L119" s="23"/>
      <c r="M119" s="23"/>
      <c r="N119" s="22"/>
      <c r="O119" s="24"/>
      <c r="P119" s="23"/>
      <c r="Q119" s="22"/>
    </row>
    <row r="120" spans="2:17" ht="12.75" customHeight="1">
      <c r="B120" s="160" t="s">
        <v>181</v>
      </c>
      <c r="C120" s="160"/>
      <c r="D120" s="160"/>
      <c r="E120" s="160" t="s">
        <v>174</v>
      </c>
      <c r="F120" s="160"/>
      <c r="G120" s="160"/>
      <c r="H120" s="160"/>
      <c r="I120" s="160"/>
      <c r="J120" s="160"/>
      <c r="K120" s="150" t="s">
        <v>178</v>
      </c>
      <c r="L120" s="151"/>
      <c r="M120" s="151"/>
      <c r="N120" s="152"/>
      <c r="O120" s="40"/>
      <c r="P120" s="40"/>
      <c r="Q120" s="22"/>
    </row>
    <row r="121" spans="2:17" ht="12.75" customHeight="1">
      <c r="B121" s="161"/>
      <c r="C121" s="161"/>
      <c r="D121" s="161"/>
      <c r="E121" s="161"/>
      <c r="F121" s="161"/>
      <c r="G121" s="161"/>
      <c r="H121" s="161"/>
      <c r="I121" s="161"/>
      <c r="J121" s="161"/>
      <c r="K121" s="153"/>
      <c r="L121" s="154"/>
      <c r="M121" s="154"/>
      <c r="N121" s="155"/>
      <c r="O121" s="40"/>
      <c r="P121" s="40"/>
      <c r="Q121" s="22"/>
    </row>
    <row r="122" spans="2:17" ht="12.75" customHeight="1" thickBot="1">
      <c r="B122" s="162"/>
      <c r="C122" s="162"/>
      <c r="D122" s="162"/>
      <c r="E122" s="162"/>
      <c r="F122" s="162"/>
      <c r="G122" s="162"/>
      <c r="H122" s="162"/>
      <c r="I122" s="162"/>
      <c r="J122" s="162"/>
      <c r="K122" s="156"/>
      <c r="L122" s="157"/>
      <c r="M122" s="157"/>
      <c r="N122" s="158"/>
      <c r="O122" s="40"/>
      <c r="P122" s="40"/>
      <c r="Q122" s="22"/>
    </row>
    <row r="123" spans="2:17" ht="13.5" thickBot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3"/>
      <c r="Q123" s="22"/>
    </row>
    <row r="124" spans="2:17" s="4" customFormat="1" ht="21" customHeight="1" thickBot="1">
      <c r="B124" s="164" t="s">
        <v>133</v>
      </c>
      <c r="C124" s="164"/>
      <c r="D124" s="164"/>
      <c r="E124" s="141" t="s">
        <v>132</v>
      </c>
      <c r="F124" s="142"/>
      <c r="G124" s="142"/>
      <c r="H124" s="142"/>
      <c r="I124" s="142"/>
      <c r="J124" s="143"/>
      <c r="K124" s="164" t="s">
        <v>168</v>
      </c>
      <c r="L124" s="164"/>
      <c r="M124" s="164"/>
      <c r="N124" s="164"/>
      <c r="O124" s="40"/>
      <c r="P124" s="40"/>
      <c r="Q124" s="30"/>
    </row>
    <row r="125" spans="2:17" s="4" customFormat="1" ht="21" customHeight="1" thickBot="1">
      <c r="B125" s="164" t="s">
        <v>35</v>
      </c>
      <c r="C125" s="164"/>
      <c r="D125" s="164"/>
      <c r="E125" s="141" t="s">
        <v>31</v>
      </c>
      <c r="F125" s="142"/>
      <c r="G125" s="142"/>
      <c r="H125" s="142"/>
      <c r="I125" s="142"/>
      <c r="J125" s="143"/>
      <c r="K125" s="164" t="s">
        <v>40</v>
      </c>
      <c r="L125" s="164"/>
      <c r="M125" s="164"/>
      <c r="N125" s="164"/>
      <c r="O125" s="40"/>
      <c r="P125" s="40"/>
      <c r="Q125" s="30"/>
    </row>
    <row r="126" spans="5:17" ht="15" customHeight="1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/>
    </row>
    <row r="127" spans="5:17" ht="14.25" customHeight="1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/>
    </row>
    <row r="128" spans="6:17" ht="15" customHeight="1">
      <c r="F128"/>
      <c r="G128"/>
      <c r="H128"/>
      <c r="I128"/>
      <c r="J128"/>
      <c r="K128"/>
      <c r="L128"/>
      <c r="M128"/>
      <c r="N128"/>
      <c r="O128"/>
      <c r="P128"/>
      <c r="Q128"/>
    </row>
    <row r="129" spans="6:17" ht="15" customHeight="1">
      <c r="F129"/>
      <c r="G129"/>
      <c r="H129"/>
      <c r="I129"/>
      <c r="J129"/>
      <c r="K129"/>
      <c r="L129"/>
      <c r="M129"/>
      <c r="N129"/>
      <c r="O129"/>
      <c r="P129"/>
      <c r="Q129"/>
    </row>
    <row r="130" spans="6:17" ht="15" customHeight="1">
      <c r="F130"/>
      <c r="G130"/>
      <c r="H130"/>
      <c r="I130"/>
      <c r="J130"/>
      <c r="K130"/>
      <c r="L130"/>
      <c r="M130"/>
      <c r="N130"/>
      <c r="O130"/>
      <c r="P130"/>
      <c r="Q130"/>
    </row>
    <row r="131" spans="6:17" ht="15" customHeight="1" thickBot="1"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5" customHeight="1">
      <c r="B132" s="160" t="s">
        <v>181</v>
      </c>
      <c r="C132" s="160"/>
      <c r="D132" s="160"/>
      <c r="E132" s="160" t="s">
        <v>174</v>
      </c>
      <c r="F132" s="160"/>
      <c r="G132" s="160"/>
      <c r="H132" s="160"/>
      <c r="I132" s="160"/>
      <c r="J132" s="160"/>
      <c r="K132" s="150" t="s">
        <v>178</v>
      </c>
      <c r="L132" s="151"/>
      <c r="M132" s="151"/>
      <c r="N132" s="152"/>
      <c r="O132"/>
      <c r="P132"/>
      <c r="Q132"/>
    </row>
    <row r="133" spans="2:17" ht="15" customHeight="1">
      <c r="B133" s="161"/>
      <c r="C133" s="161"/>
      <c r="D133" s="161"/>
      <c r="E133" s="161"/>
      <c r="F133" s="161"/>
      <c r="G133" s="161"/>
      <c r="H133" s="161"/>
      <c r="I133" s="161"/>
      <c r="J133" s="161"/>
      <c r="K133" s="153"/>
      <c r="L133" s="154"/>
      <c r="M133" s="154"/>
      <c r="N133" s="155"/>
      <c r="O133"/>
      <c r="P133"/>
      <c r="Q133"/>
    </row>
    <row r="134" spans="2:17" ht="15" customHeight="1" thickBot="1">
      <c r="B134" s="162"/>
      <c r="C134" s="162"/>
      <c r="D134" s="162"/>
      <c r="E134" s="162"/>
      <c r="F134" s="162"/>
      <c r="G134" s="162"/>
      <c r="H134" s="162"/>
      <c r="I134" s="162"/>
      <c r="J134" s="162"/>
      <c r="K134" s="156"/>
      <c r="L134" s="157"/>
      <c r="M134" s="157"/>
      <c r="N134" s="158"/>
      <c r="O134"/>
      <c r="P134"/>
      <c r="Q134"/>
    </row>
    <row r="135" spans="2:17" ht="1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/>
      <c r="O135"/>
      <c r="P135"/>
      <c r="Q135"/>
    </row>
    <row r="136" spans="2:17" ht="18" customHeight="1">
      <c r="B136" s="144" t="s">
        <v>11</v>
      </c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/>
      <c r="P136"/>
      <c r="Q136"/>
    </row>
    <row r="137" spans="2:17" ht="15" customHeight="1" thickBot="1">
      <c r="B137" s="22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/>
      <c r="O137"/>
      <c r="P137"/>
      <c r="Q137"/>
    </row>
    <row r="138" spans="2:17" ht="15.75" customHeight="1" thickBot="1">
      <c r="B138" s="141" t="s">
        <v>12</v>
      </c>
      <c r="C138" s="142"/>
      <c r="D138" s="143"/>
      <c r="E138" s="141" t="s">
        <v>63</v>
      </c>
      <c r="F138" s="142"/>
      <c r="G138" s="142"/>
      <c r="H138" s="142"/>
      <c r="I138" s="142"/>
      <c r="J138" s="142"/>
      <c r="K138" s="142"/>
      <c r="L138" s="142"/>
      <c r="M138" s="142"/>
      <c r="N138" s="143"/>
      <c r="O138"/>
      <c r="P138"/>
      <c r="Q138"/>
    </row>
    <row r="139" spans="2:17" ht="15.75" customHeight="1" thickBot="1">
      <c r="B139" s="141" t="s">
        <v>13</v>
      </c>
      <c r="C139" s="142"/>
      <c r="D139" s="143"/>
      <c r="E139" s="141" t="s">
        <v>28</v>
      </c>
      <c r="F139" s="142"/>
      <c r="G139" s="142"/>
      <c r="H139" s="142"/>
      <c r="I139" s="142"/>
      <c r="J139" s="142"/>
      <c r="K139" s="142"/>
      <c r="L139" s="142"/>
      <c r="M139" s="142"/>
      <c r="N139" s="143"/>
      <c r="O139"/>
      <c r="P139"/>
      <c r="Q139"/>
    </row>
    <row r="140" spans="2:17" ht="15.75" customHeight="1" thickBot="1">
      <c r="B140" s="141" t="s">
        <v>14</v>
      </c>
      <c r="C140" s="142"/>
      <c r="D140" s="143"/>
      <c r="E140" s="141" t="s">
        <v>29</v>
      </c>
      <c r="F140" s="142"/>
      <c r="G140" s="142"/>
      <c r="H140" s="142"/>
      <c r="I140" s="142"/>
      <c r="J140" s="142"/>
      <c r="K140" s="142"/>
      <c r="L140" s="142"/>
      <c r="M140" s="142"/>
      <c r="N140" s="143"/>
      <c r="O140"/>
      <c r="P140"/>
      <c r="Q140"/>
    </row>
    <row r="141" spans="2:17" ht="15.75" customHeight="1" thickBot="1">
      <c r="B141" s="141" t="s">
        <v>15</v>
      </c>
      <c r="C141" s="142"/>
      <c r="D141" s="143"/>
      <c r="E141" s="172" t="s">
        <v>16</v>
      </c>
      <c r="F141" s="173"/>
      <c r="G141" s="173"/>
      <c r="H141" s="173"/>
      <c r="I141" s="173"/>
      <c r="J141" s="173"/>
      <c r="K141" s="173"/>
      <c r="L141" s="173"/>
      <c r="M141" s="173"/>
      <c r="N141" s="174"/>
      <c r="O141"/>
      <c r="P141"/>
      <c r="Q141"/>
    </row>
    <row r="142" spans="2:17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/>
      <c r="O142"/>
      <c r="P142"/>
      <c r="Q142"/>
    </row>
    <row r="143" spans="2:17" ht="18" customHeight="1">
      <c r="B143" s="144" t="s">
        <v>195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/>
      <c r="P143"/>
      <c r="Q143"/>
    </row>
    <row r="144" spans="2:17" ht="15" customHeight="1" thickBot="1">
      <c r="B144" s="22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/>
      <c r="O144"/>
      <c r="P144"/>
      <c r="Q144"/>
    </row>
    <row r="145" spans="2:17" ht="15.75" customHeight="1" thickBot="1">
      <c r="B145" s="178" t="s">
        <v>17</v>
      </c>
      <c r="C145" s="179"/>
      <c r="D145" s="180"/>
      <c r="E145" s="133">
        <f>SUM(N83+N84)</f>
        <v>67352.488</v>
      </c>
      <c r="F145" s="141" t="s">
        <v>18</v>
      </c>
      <c r="G145" s="142"/>
      <c r="H145" s="142"/>
      <c r="I145" s="142"/>
      <c r="J145" s="142"/>
      <c r="K145" s="142"/>
      <c r="L145" s="142"/>
      <c r="M145" s="142"/>
      <c r="N145" s="143"/>
      <c r="O145"/>
      <c r="P145"/>
      <c r="Q145"/>
    </row>
    <row r="146" spans="2:17" ht="15.75" thickBot="1">
      <c r="B146" s="141" t="s">
        <v>19</v>
      </c>
      <c r="C146" s="142"/>
      <c r="D146" s="143"/>
      <c r="E146" s="132">
        <f>SUM(N84)</f>
        <v>53607.551999999996</v>
      </c>
      <c r="F146" s="141" t="s">
        <v>20</v>
      </c>
      <c r="G146" s="142"/>
      <c r="H146" s="142"/>
      <c r="I146" s="142"/>
      <c r="J146" s="142"/>
      <c r="K146" s="142"/>
      <c r="L146" s="142"/>
      <c r="M146" s="142"/>
      <c r="N146" s="143"/>
      <c r="O146" s="131"/>
      <c r="P146"/>
      <c r="Q146"/>
    </row>
    <row r="147" spans="2:15" ht="15.75" thickBot="1">
      <c r="B147" s="141" t="s">
        <v>19</v>
      </c>
      <c r="C147" s="142"/>
      <c r="D147" s="143"/>
      <c r="E147" s="132">
        <f>SUM(N83)</f>
        <v>13744.936</v>
      </c>
      <c r="F147" s="141" t="s">
        <v>21</v>
      </c>
      <c r="G147" s="142"/>
      <c r="H147" s="142"/>
      <c r="I147" s="142"/>
      <c r="J147" s="142"/>
      <c r="K147" s="142"/>
      <c r="L147" s="142"/>
      <c r="M147" s="142"/>
      <c r="N147" s="143"/>
      <c r="O147" s="131"/>
    </row>
    <row r="148" spans="2:14" ht="15">
      <c r="B148" s="49"/>
      <c r="C148" s="49"/>
      <c r="D148" s="49"/>
      <c r="E148" s="51"/>
      <c r="F148" s="51"/>
      <c r="G148" s="49"/>
      <c r="H148" s="49"/>
      <c r="I148" s="49"/>
      <c r="J148" s="49"/>
      <c r="K148" s="49"/>
      <c r="L148" s="49"/>
      <c r="M148" s="49"/>
      <c r="N148" s="49"/>
    </row>
    <row r="149" spans="2:13" ht="15">
      <c r="B149" s="22"/>
      <c r="C149" s="22"/>
      <c r="D149" s="22"/>
      <c r="E149" s="176" t="s">
        <v>196</v>
      </c>
      <c r="F149" s="175"/>
      <c r="G149" s="175"/>
      <c r="H149" s="28" t="s">
        <v>22</v>
      </c>
      <c r="I149" s="29"/>
      <c r="K149" s="177" t="s">
        <v>45</v>
      </c>
      <c r="L149" s="177"/>
      <c r="M149" s="177"/>
    </row>
    <row r="150" spans="2:13" ht="15">
      <c r="B150" s="22"/>
      <c r="C150" s="22"/>
      <c r="D150" s="22"/>
      <c r="E150" s="175" t="s">
        <v>23</v>
      </c>
      <c r="F150" s="175"/>
      <c r="G150" s="175"/>
      <c r="H150" s="29"/>
      <c r="I150" s="29"/>
      <c r="J150" s="29"/>
      <c r="K150" s="175" t="s">
        <v>24</v>
      </c>
      <c r="L150" s="175"/>
      <c r="M150" s="175"/>
    </row>
    <row r="151" spans="2:13" ht="15">
      <c r="B151" s="22"/>
      <c r="C151" s="22"/>
      <c r="D151" s="22"/>
      <c r="E151" s="28"/>
      <c r="F151" s="28"/>
      <c r="G151" s="28"/>
      <c r="H151" s="29"/>
      <c r="I151" s="29"/>
      <c r="J151" s="29"/>
      <c r="K151" s="28"/>
      <c r="L151" s="28"/>
      <c r="M151" s="28"/>
    </row>
    <row r="152" spans="2:14" ht="18" customHeight="1">
      <c r="B152" s="144" t="s">
        <v>136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</row>
    <row r="153" spans="2:14" ht="15.75" customHeight="1" thickBot="1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2:14" ht="15.75" thickBot="1">
      <c r="B154" s="141" t="s">
        <v>12</v>
      </c>
      <c r="C154" s="142"/>
      <c r="D154" s="143"/>
      <c r="E154" s="141" t="s">
        <v>63</v>
      </c>
      <c r="F154" s="142"/>
      <c r="G154" s="142"/>
      <c r="H154" s="142"/>
      <c r="I154" s="142"/>
      <c r="J154" s="142"/>
      <c r="K154" s="142"/>
      <c r="L154" s="142"/>
      <c r="M154" s="142"/>
      <c r="N154" s="143"/>
    </row>
    <row r="155" spans="2:14" ht="15.75" thickBot="1">
      <c r="B155" s="141" t="s">
        <v>13</v>
      </c>
      <c r="C155" s="142"/>
      <c r="D155" s="143"/>
      <c r="E155" s="141" t="s">
        <v>28</v>
      </c>
      <c r="F155" s="142"/>
      <c r="G155" s="142"/>
      <c r="H155" s="142"/>
      <c r="I155" s="142"/>
      <c r="J155" s="142"/>
      <c r="K155" s="142"/>
      <c r="L155" s="142"/>
      <c r="M155" s="142"/>
      <c r="N155" s="143"/>
    </row>
    <row r="156" spans="2:14" ht="15.75" thickBot="1">
      <c r="B156" s="141" t="s">
        <v>14</v>
      </c>
      <c r="C156" s="142"/>
      <c r="D156" s="143"/>
      <c r="E156" s="141" t="s">
        <v>29</v>
      </c>
      <c r="F156" s="142"/>
      <c r="G156" s="142"/>
      <c r="H156" s="142"/>
      <c r="I156" s="142"/>
      <c r="J156" s="142"/>
      <c r="K156" s="142"/>
      <c r="L156" s="142"/>
      <c r="M156" s="142"/>
      <c r="N156" s="143"/>
    </row>
    <row r="157" spans="2:14" ht="15.75" thickBot="1">
      <c r="B157" s="141" t="s">
        <v>15</v>
      </c>
      <c r="C157" s="142"/>
      <c r="D157" s="143"/>
      <c r="E157" s="172" t="s">
        <v>16</v>
      </c>
      <c r="F157" s="173"/>
      <c r="G157" s="173"/>
      <c r="H157" s="173"/>
      <c r="I157" s="173"/>
      <c r="J157" s="173"/>
      <c r="K157" s="173"/>
      <c r="L157" s="173"/>
      <c r="M157" s="173"/>
      <c r="N157" s="174"/>
    </row>
    <row r="158" spans="2:14" ht="15">
      <c r="B158" s="49"/>
      <c r="C158" s="49"/>
      <c r="D158" s="49"/>
      <c r="E158" s="74"/>
      <c r="F158" s="74"/>
      <c r="G158" s="74"/>
      <c r="H158" s="74"/>
      <c r="I158" s="74"/>
      <c r="J158" s="74"/>
      <c r="K158" s="74"/>
      <c r="L158" s="74"/>
      <c r="M158" s="74"/>
      <c r="N158" s="74"/>
    </row>
    <row r="159" spans="2:14" ht="18" customHeight="1">
      <c r="B159" s="144" t="s">
        <v>195</v>
      </c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</row>
    <row r="160" spans="2:13" ht="15" customHeight="1" thickBot="1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</row>
    <row r="161" spans="2:14" ht="15.75" customHeight="1" thickBot="1">
      <c r="B161" s="178" t="s">
        <v>17</v>
      </c>
      <c r="C161" s="179"/>
      <c r="D161" s="180"/>
      <c r="E161" s="133">
        <f>SUM(N85)</f>
        <v>26558.165687999986</v>
      </c>
      <c r="F161" s="141" t="s">
        <v>18</v>
      </c>
      <c r="G161" s="142"/>
      <c r="H161" s="142"/>
      <c r="I161" s="142"/>
      <c r="J161" s="142"/>
      <c r="K161" s="142"/>
      <c r="L161" s="142"/>
      <c r="M161" s="142"/>
      <c r="N161" s="143"/>
    </row>
    <row r="162" spans="2:14" ht="15.75" thickBot="1">
      <c r="B162" s="141" t="s">
        <v>19</v>
      </c>
      <c r="C162" s="142"/>
      <c r="D162" s="143"/>
      <c r="E162" s="132" t="s">
        <v>135</v>
      </c>
      <c r="F162" s="141" t="s">
        <v>32</v>
      </c>
      <c r="G162" s="142"/>
      <c r="H162" s="142"/>
      <c r="I162" s="142"/>
      <c r="J162" s="142"/>
      <c r="K162" s="142"/>
      <c r="L162" s="142"/>
      <c r="M162" s="142"/>
      <c r="N162" s="143"/>
    </row>
    <row r="163" spans="2:13" ht="12.75">
      <c r="B163" s="22"/>
      <c r="C163" s="22"/>
      <c r="D163" s="22"/>
      <c r="E163" s="22"/>
      <c r="F163" s="23"/>
      <c r="G163" s="23"/>
      <c r="H163" s="23"/>
      <c r="I163" s="23"/>
      <c r="J163" s="23"/>
      <c r="K163" s="23"/>
      <c r="L163" s="23"/>
      <c r="M163" s="22"/>
    </row>
    <row r="164" spans="2:13" ht="15">
      <c r="B164" s="22"/>
      <c r="C164" s="22"/>
      <c r="D164" s="22"/>
      <c r="E164" s="176" t="s">
        <v>196</v>
      </c>
      <c r="F164" s="175"/>
      <c r="G164" s="175"/>
      <c r="H164" s="28" t="s">
        <v>22</v>
      </c>
      <c r="I164" s="29"/>
      <c r="K164" s="177" t="s">
        <v>45</v>
      </c>
      <c r="L164" s="177"/>
      <c r="M164" s="177"/>
    </row>
    <row r="165" spans="2:13" ht="15">
      <c r="B165" s="22"/>
      <c r="C165" s="22"/>
      <c r="D165" s="22"/>
      <c r="E165" s="175" t="s">
        <v>23</v>
      </c>
      <c r="F165" s="175"/>
      <c r="G165" s="175"/>
      <c r="H165" s="29"/>
      <c r="I165" s="29"/>
      <c r="J165" s="29"/>
      <c r="K165" s="175" t="s">
        <v>24</v>
      </c>
      <c r="L165" s="175"/>
      <c r="M165" s="175"/>
    </row>
    <row r="166" ht="13.5" thickBot="1"/>
    <row r="167" spans="2:14" ht="15.75" thickBot="1">
      <c r="B167" s="164" t="s">
        <v>133</v>
      </c>
      <c r="C167" s="164"/>
      <c r="D167" s="164"/>
      <c r="E167" s="141" t="s">
        <v>132</v>
      </c>
      <c r="F167" s="142"/>
      <c r="G167" s="142"/>
      <c r="H167" s="142"/>
      <c r="I167" s="142"/>
      <c r="J167" s="143"/>
      <c r="K167" s="164" t="s">
        <v>168</v>
      </c>
      <c r="L167" s="164"/>
      <c r="M167" s="164"/>
      <c r="N167" s="164"/>
    </row>
    <row r="168" spans="2:14" ht="15.75" thickBot="1">
      <c r="B168" s="164" t="s">
        <v>35</v>
      </c>
      <c r="C168" s="164"/>
      <c r="D168" s="164"/>
      <c r="E168" s="141" t="s">
        <v>31</v>
      </c>
      <c r="F168" s="142"/>
      <c r="G168" s="142"/>
      <c r="H168" s="142"/>
      <c r="I168" s="142"/>
      <c r="J168" s="143"/>
      <c r="K168" s="164" t="s">
        <v>40</v>
      </c>
      <c r="L168" s="164"/>
      <c r="M168" s="164"/>
      <c r="N168" s="164"/>
    </row>
  </sheetData>
  <sheetProtection/>
  <mergeCells count="99">
    <mergeCell ref="F145:N145"/>
    <mergeCell ref="F146:N146"/>
    <mergeCell ref="F147:N147"/>
    <mergeCell ref="F161:N161"/>
    <mergeCell ref="F162:N162"/>
    <mergeCell ref="B167:D167"/>
    <mergeCell ref="E156:N156"/>
    <mergeCell ref="K167:N167"/>
    <mergeCell ref="B155:D155"/>
    <mergeCell ref="B152:N152"/>
    <mergeCell ref="B168:D168"/>
    <mergeCell ref="E168:J168"/>
    <mergeCell ref="K168:N168"/>
    <mergeCell ref="E164:G164"/>
    <mergeCell ref="K164:M164"/>
    <mergeCell ref="E165:G165"/>
    <mergeCell ref="K165:M165"/>
    <mergeCell ref="E167:J167"/>
    <mergeCell ref="E150:G150"/>
    <mergeCell ref="B162:D162"/>
    <mergeCell ref="E154:N154"/>
    <mergeCell ref="E155:N155"/>
    <mergeCell ref="B159:N159"/>
    <mergeCell ref="B156:D156"/>
    <mergeCell ref="B161:D161"/>
    <mergeCell ref="E149:G149"/>
    <mergeCell ref="K149:M149"/>
    <mergeCell ref="B145:D145"/>
    <mergeCell ref="B103:D103"/>
    <mergeCell ref="F112:N112"/>
    <mergeCell ref="E115:H115"/>
    <mergeCell ref="L115:N115"/>
    <mergeCell ref="B132:D134"/>
    <mergeCell ref="E132:J134"/>
    <mergeCell ref="K132:N134"/>
    <mergeCell ref="E120:J122"/>
    <mergeCell ref="B101:N101"/>
    <mergeCell ref="B124:D124"/>
    <mergeCell ref="B108:N108"/>
    <mergeCell ref="B85:D85"/>
    <mergeCell ref="G85:K85"/>
    <mergeCell ref="B104:D104"/>
    <mergeCell ref="E104:N104"/>
    <mergeCell ref="B105:D105"/>
    <mergeCell ref="E105:N105"/>
    <mergeCell ref="K125:N125"/>
    <mergeCell ref="B96:D98"/>
    <mergeCell ref="B2:O2"/>
    <mergeCell ref="B83:D83"/>
    <mergeCell ref="B80:D80"/>
    <mergeCell ref="B81:D81"/>
    <mergeCell ref="B82:D82"/>
    <mergeCell ref="E124:J124"/>
    <mergeCell ref="K124:N124"/>
    <mergeCell ref="B120:D122"/>
    <mergeCell ref="G82:K82"/>
    <mergeCell ref="G83:K83"/>
    <mergeCell ref="E103:N103"/>
    <mergeCell ref="G78:K80"/>
    <mergeCell ref="L78:N78"/>
    <mergeCell ref="L79:N79"/>
    <mergeCell ref="B78:E79"/>
    <mergeCell ref="L80:N80"/>
    <mergeCell ref="B86:D86"/>
    <mergeCell ref="G86:K86"/>
    <mergeCell ref="B110:D110"/>
    <mergeCell ref="F110:N110"/>
    <mergeCell ref="B84:D84"/>
    <mergeCell ref="G84:K84"/>
    <mergeCell ref="E96:J98"/>
    <mergeCell ref="K96:N98"/>
    <mergeCell ref="B106:D106"/>
    <mergeCell ref="E106:N106"/>
    <mergeCell ref="B111:D111"/>
    <mergeCell ref="F111:N111"/>
    <mergeCell ref="E116:H116"/>
    <mergeCell ref="L116:N116"/>
    <mergeCell ref="K120:N122"/>
    <mergeCell ref="B125:D125"/>
    <mergeCell ref="B113:D113"/>
    <mergeCell ref="F113:N113"/>
    <mergeCell ref="B112:D112"/>
    <mergeCell ref="E125:J125"/>
    <mergeCell ref="B136:N136"/>
    <mergeCell ref="B157:D157"/>
    <mergeCell ref="E157:N157"/>
    <mergeCell ref="K150:M150"/>
    <mergeCell ref="B139:D139"/>
    <mergeCell ref="E139:N139"/>
    <mergeCell ref="B154:D154"/>
    <mergeCell ref="B146:D146"/>
    <mergeCell ref="B147:D147"/>
    <mergeCell ref="B140:D140"/>
    <mergeCell ref="E140:N140"/>
    <mergeCell ref="B138:D138"/>
    <mergeCell ref="E138:N138"/>
    <mergeCell ref="B141:D141"/>
    <mergeCell ref="E141:N141"/>
    <mergeCell ref="B143:N143"/>
  </mergeCells>
  <hyperlinks>
    <hyperlink ref="E106" r:id="rId1" display="radojevicboban@gmail.com"/>
    <hyperlink ref="E141" r:id="rId2" display="radojevicboban@gmail.com"/>
    <hyperlink ref="E157" r:id="rId3" display="radojevicboban@gmail.com"/>
  </hyperlinks>
  <printOptions horizontalCentered="1" verticalCentered="1"/>
  <pageMargins left="0" right="0" top="0" bottom="0" header="0" footer="0"/>
  <pageSetup horizontalDpi="600" verticalDpi="600" orientation="landscape" paperSize="9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67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29.00390625" style="0" customWidth="1"/>
    <col min="4" max="4" width="10.8515625" style="0" customWidth="1"/>
    <col min="5" max="5" width="10.57421875" style="0" customWidth="1"/>
    <col min="6" max="6" width="8.28125" style="1" customWidth="1"/>
    <col min="7" max="7" width="7.7109375" style="1" customWidth="1"/>
    <col min="8" max="8" width="8.7109375" style="1" customWidth="1"/>
    <col min="9" max="9" width="8.28125" style="1" customWidth="1"/>
    <col min="10" max="11" width="8.7109375" style="1" customWidth="1"/>
    <col min="12" max="12" width="10.421875" style="1" customWidth="1"/>
    <col min="13" max="14" width="10.140625" style="1" customWidth="1"/>
    <col min="15" max="15" width="10.140625" style="2" customWidth="1"/>
    <col min="16" max="16" width="10.140625" style="1" customWidth="1"/>
    <col min="17" max="17" width="12.7109375" style="1" customWidth="1"/>
  </cols>
  <sheetData>
    <row r="1" ht="12.75"/>
    <row r="2" spans="2:17" ht="21" customHeight="1">
      <c r="B2" s="147" t="s">
        <v>197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26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145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5">
        <v>77.5</v>
      </c>
      <c r="E4" s="6">
        <v>1</v>
      </c>
      <c r="F4" s="7">
        <f>$E$80/SUM($E$4:$E$75)*1</f>
        <v>76.83571428571429</v>
      </c>
      <c r="G4" s="7">
        <f>E81/B75</f>
        <v>8.875</v>
      </c>
      <c r="H4" s="7">
        <v>150</v>
      </c>
      <c r="I4" s="7">
        <v>200</v>
      </c>
      <c r="J4" s="7">
        <v>320</v>
      </c>
      <c r="K4" s="7">
        <f>SUM(D4*6.9)</f>
        <v>534.75</v>
      </c>
      <c r="L4" s="7">
        <f>SUM(F4:K4)</f>
        <v>1290.4607142857144</v>
      </c>
      <c r="M4" s="7">
        <f>SUM(L4*1.096)</f>
        <v>1414.344942857143</v>
      </c>
      <c r="N4" s="8"/>
      <c r="O4" s="8">
        <f>SUM(M4:N4)</f>
        <v>1414.344942857143</v>
      </c>
      <c r="P4" s="8"/>
      <c r="Q4" s="8">
        <f>SUM(P4-O4)</f>
        <v>-1414.344942857143</v>
      </c>
    </row>
    <row r="5" spans="2:17" ht="17.25" customHeight="1">
      <c r="B5" s="18">
        <v>2</v>
      </c>
      <c r="C5" s="70" t="s">
        <v>65</v>
      </c>
      <c r="D5" s="5">
        <v>69.27</v>
      </c>
      <c r="E5" s="6">
        <v>3</v>
      </c>
      <c r="F5" s="7">
        <f>$E$80/SUM($E$4:$E$75)*3</f>
        <v>230.50714285714287</v>
      </c>
      <c r="G5" s="7">
        <f>E81/B75</f>
        <v>8.875</v>
      </c>
      <c r="H5" s="7">
        <v>150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1387.345142857143</v>
      </c>
      <c r="M5" s="7">
        <f aca="true" t="shared" si="2" ref="M5:M68">SUM(L5*1.096)</f>
        <v>1520.5302765714289</v>
      </c>
      <c r="N5" s="8">
        <v>150</v>
      </c>
      <c r="O5" s="8">
        <f aca="true" t="shared" si="3" ref="O5:O68">SUM(M5:N5)</f>
        <v>1670.5302765714289</v>
      </c>
      <c r="P5" s="8"/>
      <c r="Q5" s="8">
        <f aca="true" t="shared" si="4" ref="Q5:Q68">SUM(P5-O5)</f>
        <v>-1670.5302765714289</v>
      </c>
    </row>
    <row r="6" spans="2:17" ht="17.25" customHeight="1">
      <c r="B6" s="18">
        <v>3</v>
      </c>
      <c r="C6" s="70" t="s">
        <v>131</v>
      </c>
      <c r="D6" s="5">
        <v>50.4</v>
      </c>
      <c r="E6" s="6">
        <v>1</v>
      </c>
      <c r="F6" s="7">
        <f>$E$80/SUM($E$4:$E$75)*1</f>
        <v>76.83571428571429</v>
      </c>
      <c r="G6" s="7">
        <f>E81/B75</f>
        <v>8.875</v>
      </c>
      <c r="H6" s="7">
        <v>150</v>
      </c>
      <c r="I6" s="7">
        <v>200</v>
      </c>
      <c r="J6" s="7">
        <v>320</v>
      </c>
      <c r="K6" s="7">
        <f t="shared" si="0"/>
        <v>347.76</v>
      </c>
      <c r="L6" s="7">
        <f t="shared" si="1"/>
        <v>1103.4707142857142</v>
      </c>
      <c r="M6" s="7">
        <f t="shared" si="2"/>
        <v>1209.4039028571428</v>
      </c>
      <c r="N6" s="8"/>
      <c r="O6" s="8">
        <f t="shared" si="3"/>
        <v>1209.4039028571428</v>
      </c>
      <c r="P6" s="8"/>
      <c r="Q6" s="8">
        <f t="shared" si="4"/>
        <v>-1209.4039028571428</v>
      </c>
    </row>
    <row r="7" spans="2:17" ht="17.25" customHeight="1">
      <c r="B7" s="18">
        <v>4</v>
      </c>
      <c r="C7" s="70" t="s">
        <v>66</v>
      </c>
      <c r="D7" s="5">
        <v>28.17</v>
      </c>
      <c r="E7" s="6">
        <v>2</v>
      </c>
      <c r="F7" s="7">
        <f>$E$80/SUM($E$4:$E$75)*2</f>
        <v>153.67142857142858</v>
      </c>
      <c r="G7" s="7">
        <f>E81/B75</f>
        <v>8.875</v>
      </c>
      <c r="H7" s="7">
        <v>150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1026.9194285714286</v>
      </c>
      <c r="M7" s="7">
        <f t="shared" si="2"/>
        <v>1125.5036937142859</v>
      </c>
      <c r="N7" s="8"/>
      <c r="O7" s="8">
        <f t="shared" si="3"/>
        <v>1125.5036937142859</v>
      </c>
      <c r="P7" s="8"/>
      <c r="Q7" s="8">
        <f t="shared" si="4"/>
        <v>-1125.5036937142859</v>
      </c>
    </row>
    <row r="8" spans="2:17" ht="17.25" customHeight="1">
      <c r="B8" s="18">
        <v>5</v>
      </c>
      <c r="C8" s="70" t="s">
        <v>67</v>
      </c>
      <c r="D8" s="5">
        <v>50.96</v>
      </c>
      <c r="E8" s="6">
        <v>2</v>
      </c>
      <c r="F8" s="7">
        <f>$E$80/SUM($E$4:$E$75)*2</f>
        <v>153.67142857142858</v>
      </c>
      <c r="G8" s="7">
        <f>E81/B75</f>
        <v>8.875</v>
      </c>
      <c r="H8" s="7">
        <v>150</v>
      </c>
      <c r="I8" s="7">
        <v>200</v>
      </c>
      <c r="J8" s="7">
        <v>320</v>
      </c>
      <c r="K8" s="7">
        <f t="shared" si="0"/>
        <v>351.624</v>
      </c>
      <c r="L8" s="7">
        <f t="shared" si="1"/>
        <v>1184.1704285714286</v>
      </c>
      <c r="M8" s="7">
        <f t="shared" si="2"/>
        <v>1297.8507897142858</v>
      </c>
      <c r="N8" s="8"/>
      <c r="O8" s="8">
        <f t="shared" si="3"/>
        <v>1297.8507897142858</v>
      </c>
      <c r="P8" s="8"/>
      <c r="Q8" s="8">
        <f t="shared" si="4"/>
        <v>-1297.8507897142858</v>
      </c>
    </row>
    <row r="9" spans="2:17" ht="17.25" customHeight="1">
      <c r="B9" s="18">
        <v>6</v>
      </c>
      <c r="C9" s="70" t="s">
        <v>166</v>
      </c>
      <c r="D9" s="5">
        <v>77.5</v>
      </c>
      <c r="E9" s="6">
        <v>1</v>
      </c>
      <c r="F9" s="7">
        <f>$E$80/SUM($E$4:$E$75)*1</f>
        <v>76.83571428571429</v>
      </c>
      <c r="G9" s="7">
        <f>E81/B75</f>
        <v>8.875</v>
      </c>
      <c r="H9" s="7">
        <v>150</v>
      </c>
      <c r="I9" s="7">
        <v>200</v>
      </c>
      <c r="J9" s="7">
        <v>320</v>
      </c>
      <c r="K9" s="7">
        <f t="shared" si="0"/>
        <v>534.75</v>
      </c>
      <c r="L9" s="7">
        <f t="shared" si="1"/>
        <v>1290.4607142857144</v>
      </c>
      <c r="M9" s="7">
        <f t="shared" si="2"/>
        <v>1414.344942857143</v>
      </c>
      <c r="N9" s="8"/>
      <c r="O9" s="8">
        <f t="shared" si="3"/>
        <v>1414.344942857143</v>
      </c>
      <c r="P9" s="8"/>
      <c r="Q9" s="8">
        <f t="shared" si="4"/>
        <v>-1414.344942857143</v>
      </c>
    </row>
    <row r="10" spans="2:17" ht="17.25" customHeight="1">
      <c r="B10" s="18">
        <v>7</v>
      </c>
      <c r="C10" s="70" t="s">
        <v>68</v>
      </c>
      <c r="D10" s="5">
        <v>69.27</v>
      </c>
      <c r="E10" s="6">
        <v>4</v>
      </c>
      <c r="F10" s="7">
        <f>$E$80/SUM($E$4:$E$75)*4</f>
        <v>307.34285714285716</v>
      </c>
      <c r="G10" s="7">
        <f>E81/B75</f>
        <v>8.875</v>
      </c>
      <c r="H10" s="7">
        <v>150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1464.1808571428571</v>
      </c>
      <c r="M10" s="7">
        <f t="shared" si="2"/>
        <v>1604.7422194285716</v>
      </c>
      <c r="N10" s="8"/>
      <c r="O10" s="8">
        <f t="shared" si="3"/>
        <v>1604.7422194285716</v>
      </c>
      <c r="P10" s="8"/>
      <c r="Q10" s="8">
        <f t="shared" si="4"/>
        <v>-1604.7422194285716</v>
      </c>
    </row>
    <row r="11" spans="2:17" ht="17.25" customHeight="1">
      <c r="B11" s="18">
        <v>8</v>
      </c>
      <c r="C11" s="70" t="s">
        <v>69</v>
      </c>
      <c r="D11" s="5">
        <v>50.4</v>
      </c>
      <c r="E11" s="6">
        <v>1</v>
      </c>
      <c r="F11" s="7">
        <f>$E$80/SUM($E$4:$E$75)*1</f>
        <v>76.83571428571429</v>
      </c>
      <c r="G11" s="7">
        <f>E81/B75</f>
        <v>8.875</v>
      </c>
      <c r="H11" s="7">
        <v>150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1103.4707142857142</v>
      </c>
      <c r="M11" s="7">
        <f t="shared" si="2"/>
        <v>1209.4039028571428</v>
      </c>
      <c r="N11" s="8"/>
      <c r="O11" s="8">
        <f t="shared" si="3"/>
        <v>1209.4039028571428</v>
      </c>
      <c r="P11" s="8"/>
      <c r="Q11" s="8">
        <f t="shared" si="4"/>
        <v>-1209.4039028571428</v>
      </c>
    </row>
    <row r="12" spans="2:17" ht="17.25" customHeight="1">
      <c r="B12" s="18">
        <v>9</v>
      </c>
      <c r="C12" s="70" t="s">
        <v>70</v>
      </c>
      <c r="D12" s="5">
        <v>28.17</v>
      </c>
      <c r="E12" s="6">
        <v>1</v>
      </c>
      <c r="F12" s="7">
        <f>$E$80/SUM($E$4:$E$75)*1</f>
        <v>76.83571428571429</v>
      </c>
      <c r="G12" s="7">
        <f>E81/B75</f>
        <v>8.875</v>
      </c>
      <c r="H12" s="7">
        <v>150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950.0837142857143</v>
      </c>
      <c r="M12" s="7">
        <f t="shared" si="2"/>
        <v>1041.291750857143</v>
      </c>
      <c r="N12" s="8"/>
      <c r="O12" s="8">
        <f t="shared" si="3"/>
        <v>1041.291750857143</v>
      </c>
      <c r="P12" s="8"/>
      <c r="Q12" s="8">
        <f t="shared" si="4"/>
        <v>-1041.291750857143</v>
      </c>
    </row>
    <row r="13" spans="2:17" ht="17.25" customHeight="1">
      <c r="B13" s="18">
        <v>10</v>
      </c>
      <c r="C13" s="70" t="s">
        <v>71</v>
      </c>
      <c r="D13" s="5">
        <v>50.96</v>
      </c>
      <c r="E13" s="6">
        <v>4</v>
      </c>
      <c r="F13" s="7">
        <f>$E$80/SUM($E$4:$E$75)*4</f>
        <v>307.34285714285716</v>
      </c>
      <c r="G13" s="7">
        <f>E81/B75</f>
        <v>8.875</v>
      </c>
      <c r="H13" s="7">
        <v>150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1337.8418571428572</v>
      </c>
      <c r="M13" s="7">
        <f t="shared" si="2"/>
        <v>1466.2746754285715</v>
      </c>
      <c r="N13" s="8"/>
      <c r="O13" s="8">
        <f t="shared" si="3"/>
        <v>1466.2746754285715</v>
      </c>
      <c r="P13" s="8"/>
      <c r="Q13" s="8">
        <f t="shared" si="4"/>
        <v>-1466.2746754285715</v>
      </c>
    </row>
    <row r="14" spans="2:17" ht="17.25" customHeight="1">
      <c r="B14" s="18">
        <v>11</v>
      </c>
      <c r="C14" s="70" t="s">
        <v>72</v>
      </c>
      <c r="D14" s="5">
        <v>77.5</v>
      </c>
      <c r="E14" s="6">
        <v>2</v>
      </c>
      <c r="F14" s="7">
        <f>$E$80/SUM($E$4:$E$75)*2</f>
        <v>153.67142857142858</v>
      </c>
      <c r="G14" s="7">
        <f>E81/B75</f>
        <v>8.875</v>
      </c>
      <c r="H14" s="7">
        <v>150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1367.2964285714286</v>
      </c>
      <c r="M14" s="7">
        <f t="shared" si="2"/>
        <v>1498.5568857142857</v>
      </c>
      <c r="N14" s="8">
        <v>150</v>
      </c>
      <c r="O14" s="8">
        <f t="shared" si="3"/>
        <v>1648.5568857142857</v>
      </c>
      <c r="P14" s="8"/>
      <c r="Q14" s="8">
        <f t="shared" si="4"/>
        <v>-1648.5568857142857</v>
      </c>
    </row>
    <row r="15" spans="2:17" ht="17.25" customHeight="1">
      <c r="B15" s="18">
        <v>12</v>
      </c>
      <c r="C15" s="70" t="s">
        <v>73</v>
      </c>
      <c r="D15" s="5">
        <v>69.27</v>
      </c>
      <c r="E15" s="6">
        <v>2</v>
      </c>
      <c r="F15" s="7">
        <f>$E$80/SUM($E$4:$E$75)*2</f>
        <v>153.67142857142858</v>
      </c>
      <c r="G15" s="7">
        <f>E81/B75</f>
        <v>8.875</v>
      </c>
      <c r="H15" s="7">
        <v>150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1310.5094285714285</v>
      </c>
      <c r="M15" s="7">
        <f t="shared" si="2"/>
        <v>1436.3183337142857</v>
      </c>
      <c r="N15" s="8"/>
      <c r="O15" s="8">
        <f t="shared" si="3"/>
        <v>1436.3183337142857</v>
      </c>
      <c r="P15" s="8"/>
      <c r="Q15" s="8">
        <f t="shared" si="4"/>
        <v>-1436.3183337142857</v>
      </c>
    </row>
    <row r="16" spans="2:17" ht="17.25" customHeight="1">
      <c r="B16" s="18">
        <v>13</v>
      </c>
      <c r="C16" s="70" t="s">
        <v>167</v>
      </c>
      <c r="D16" s="5">
        <v>50.4</v>
      </c>
      <c r="E16" s="6">
        <v>1</v>
      </c>
      <c r="F16" s="7">
        <f>$E$80/SUM($E$4:$E$75)*1</f>
        <v>76.83571428571429</v>
      </c>
      <c r="G16" s="7">
        <f>E81/B75</f>
        <v>8.875</v>
      </c>
      <c r="H16" s="7">
        <v>150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1103.4707142857142</v>
      </c>
      <c r="M16" s="7">
        <f t="shared" si="2"/>
        <v>1209.4039028571428</v>
      </c>
      <c r="N16" s="8"/>
      <c r="O16" s="8">
        <f t="shared" si="3"/>
        <v>1209.4039028571428</v>
      </c>
      <c r="P16" s="8"/>
      <c r="Q16" s="8">
        <f t="shared" si="4"/>
        <v>-1209.4039028571428</v>
      </c>
    </row>
    <row r="17" spans="2:17" ht="17.25" customHeight="1">
      <c r="B17" s="18">
        <v>14</v>
      </c>
      <c r="C17" s="70" t="s">
        <v>74</v>
      </c>
      <c r="D17" s="5">
        <v>28.17</v>
      </c>
      <c r="E17" s="6">
        <v>1</v>
      </c>
      <c r="F17" s="7">
        <f>$E$80/SUM($E$4:$E$75)*1</f>
        <v>76.83571428571429</v>
      </c>
      <c r="G17" s="7">
        <f>E81/B75</f>
        <v>8.875</v>
      </c>
      <c r="H17" s="7">
        <v>150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950.0837142857143</v>
      </c>
      <c r="M17" s="7">
        <f t="shared" si="2"/>
        <v>1041.291750857143</v>
      </c>
      <c r="N17" s="8"/>
      <c r="O17" s="8">
        <f t="shared" si="3"/>
        <v>1041.291750857143</v>
      </c>
      <c r="P17" s="8"/>
      <c r="Q17" s="8">
        <f t="shared" si="4"/>
        <v>-1041.291750857143</v>
      </c>
    </row>
    <row r="18" spans="2:17" ht="17.25" customHeight="1">
      <c r="B18" s="18">
        <v>15</v>
      </c>
      <c r="C18" s="70" t="s">
        <v>75</v>
      </c>
      <c r="D18" s="5">
        <v>50.96</v>
      </c>
      <c r="E18" s="6">
        <v>3</v>
      </c>
      <c r="F18" s="7">
        <f>$E$80/SUM($E$4:$E$75)*3</f>
        <v>230.50714285714287</v>
      </c>
      <c r="G18" s="7">
        <f>E81/B75</f>
        <v>8.875</v>
      </c>
      <c r="H18" s="7">
        <v>150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1261.006142857143</v>
      </c>
      <c r="M18" s="7">
        <f t="shared" si="2"/>
        <v>1382.0627325714288</v>
      </c>
      <c r="N18" s="8"/>
      <c r="O18" s="8">
        <f t="shared" si="3"/>
        <v>1382.0627325714288</v>
      </c>
      <c r="P18" s="8"/>
      <c r="Q18" s="8">
        <f t="shared" si="4"/>
        <v>-1382.0627325714288</v>
      </c>
    </row>
    <row r="19" spans="2:17" ht="17.25" customHeight="1">
      <c r="B19" s="18">
        <v>16</v>
      </c>
      <c r="C19" s="70" t="s">
        <v>76</v>
      </c>
      <c r="D19" s="5">
        <v>77.5</v>
      </c>
      <c r="E19" s="6">
        <v>3</v>
      </c>
      <c r="F19" s="7">
        <f>$E$80/SUM($E$4:$E$75)*3</f>
        <v>230.50714285714287</v>
      </c>
      <c r="G19" s="7">
        <f>E81/B75</f>
        <v>8.875</v>
      </c>
      <c r="H19" s="7">
        <v>150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1444.1321428571428</v>
      </c>
      <c r="M19" s="7">
        <f t="shared" si="2"/>
        <v>1582.7688285714287</v>
      </c>
      <c r="N19" s="8"/>
      <c r="O19" s="8">
        <f t="shared" si="3"/>
        <v>1582.7688285714287</v>
      </c>
      <c r="P19" s="8"/>
      <c r="Q19" s="8">
        <f t="shared" si="4"/>
        <v>-1582.7688285714287</v>
      </c>
    </row>
    <row r="20" spans="2:17" ht="17.25" customHeight="1">
      <c r="B20" s="18">
        <v>17</v>
      </c>
      <c r="C20" s="70" t="s">
        <v>77</v>
      </c>
      <c r="D20" s="5">
        <v>69.27</v>
      </c>
      <c r="E20" s="6">
        <v>3</v>
      </c>
      <c r="F20" s="7">
        <f>$E$80/SUM($E$4:$E$75)*3</f>
        <v>230.50714285714287</v>
      </c>
      <c r="G20" s="7">
        <f>E81/B75</f>
        <v>8.875</v>
      </c>
      <c r="H20" s="7">
        <v>150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1387.345142857143</v>
      </c>
      <c r="M20" s="7">
        <f t="shared" si="2"/>
        <v>1520.5302765714289</v>
      </c>
      <c r="N20" s="8">
        <v>150</v>
      </c>
      <c r="O20" s="8">
        <f t="shared" si="3"/>
        <v>1670.5302765714289</v>
      </c>
      <c r="P20" s="8"/>
      <c r="Q20" s="8">
        <f t="shared" si="4"/>
        <v>-1670.5302765714289</v>
      </c>
    </row>
    <row r="21" spans="2:17" ht="17.25" customHeight="1">
      <c r="B21" s="18">
        <v>18</v>
      </c>
      <c r="C21" s="70" t="s">
        <v>78</v>
      </c>
      <c r="D21" s="5">
        <v>50.4</v>
      </c>
      <c r="E21" s="6">
        <v>3</v>
      </c>
      <c r="F21" s="7">
        <f>$E$80/SUM($E$4:$E$75)*3</f>
        <v>230.50714285714287</v>
      </c>
      <c r="G21" s="7">
        <f>E81/B75</f>
        <v>8.875</v>
      </c>
      <c r="H21" s="7">
        <v>150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1257.142142857143</v>
      </c>
      <c r="M21" s="7">
        <f t="shared" si="2"/>
        <v>1377.8277885714288</v>
      </c>
      <c r="N21" s="8"/>
      <c r="O21" s="8">
        <f t="shared" si="3"/>
        <v>1377.8277885714288</v>
      </c>
      <c r="P21" s="8"/>
      <c r="Q21" s="8">
        <f t="shared" si="4"/>
        <v>-1377.8277885714288</v>
      </c>
    </row>
    <row r="22" spans="2:17" ht="17.25" customHeight="1">
      <c r="B22" s="18">
        <v>19</v>
      </c>
      <c r="C22" s="70" t="s">
        <v>79</v>
      </c>
      <c r="D22" s="5">
        <v>28.17</v>
      </c>
      <c r="E22" s="6">
        <v>1</v>
      </c>
      <c r="F22" s="7">
        <f>$E$80/SUM($E$4:$E$75)*1</f>
        <v>76.83571428571429</v>
      </c>
      <c r="G22" s="7">
        <f>E81/B75</f>
        <v>8.875</v>
      </c>
      <c r="H22" s="7">
        <v>150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950.0837142857143</v>
      </c>
      <c r="M22" s="7">
        <f t="shared" si="2"/>
        <v>1041.291750857143</v>
      </c>
      <c r="N22" s="8"/>
      <c r="O22" s="8">
        <f t="shared" si="3"/>
        <v>1041.291750857143</v>
      </c>
      <c r="P22" s="8"/>
      <c r="Q22" s="8">
        <f t="shared" si="4"/>
        <v>-1041.291750857143</v>
      </c>
    </row>
    <row r="23" spans="2:17" ht="17.25" customHeight="1">
      <c r="B23" s="18">
        <v>20</v>
      </c>
      <c r="C23" s="70" t="s">
        <v>80</v>
      </c>
      <c r="D23" s="5">
        <v>50.96</v>
      </c>
      <c r="E23" s="6">
        <v>1</v>
      </c>
      <c r="F23" s="7">
        <f>$E$80/SUM($E$4:$E$75)*1</f>
        <v>76.83571428571429</v>
      </c>
      <c r="G23" s="7">
        <f>E81/B75</f>
        <v>8.875</v>
      </c>
      <c r="H23" s="7">
        <v>150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1107.3347142857142</v>
      </c>
      <c r="M23" s="7">
        <f t="shared" si="2"/>
        <v>1213.6388468571429</v>
      </c>
      <c r="N23" s="8"/>
      <c r="O23" s="8">
        <f t="shared" si="3"/>
        <v>1213.6388468571429</v>
      </c>
      <c r="P23" s="8"/>
      <c r="Q23" s="8">
        <f t="shared" si="4"/>
        <v>-1213.6388468571429</v>
      </c>
    </row>
    <row r="24" spans="2:17" ht="17.25" customHeight="1">
      <c r="B24" s="18">
        <v>21</v>
      </c>
      <c r="C24" s="70" t="s">
        <v>81</v>
      </c>
      <c r="D24" s="5">
        <v>77.5</v>
      </c>
      <c r="E24" s="6">
        <v>5</v>
      </c>
      <c r="F24" s="7">
        <f>$E$80/SUM($E$4:$E$75)*5</f>
        <v>384.17857142857144</v>
      </c>
      <c r="G24" s="7">
        <f>E81/B75</f>
        <v>8.875</v>
      </c>
      <c r="H24" s="7">
        <v>150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1597.8035714285716</v>
      </c>
      <c r="M24" s="7">
        <f t="shared" si="2"/>
        <v>1751.1927142857146</v>
      </c>
      <c r="N24" s="8"/>
      <c r="O24" s="8">
        <f t="shared" si="3"/>
        <v>1751.1927142857146</v>
      </c>
      <c r="P24" s="8"/>
      <c r="Q24" s="8">
        <f t="shared" si="4"/>
        <v>-1751.1927142857146</v>
      </c>
    </row>
    <row r="25" spans="2:17" ht="17.25" customHeight="1">
      <c r="B25" s="18">
        <v>22</v>
      </c>
      <c r="C25" s="70" t="s">
        <v>82</v>
      </c>
      <c r="D25" s="5">
        <v>69.27</v>
      </c>
      <c r="E25" s="6">
        <v>2</v>
      </c>
      <c r="F25" s="7">
        <f>$E$80/SUM($E$4:$E$75)*2</f>
        <v>153.67142857142858</v>
      </c>
      <c r="G25" s="7">
        <f>E81/B75</f>
        <v>8.875</v>
      </c>
      <c r="H25" s="7">
        <v>150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1310.5094285714285</v>
      </c>
      <c r="M25" s="7">
        <f t="shared" si="2"/>
        <v>1436.3183337142857</v>
      </c>
      <c r="N25" s="8"/>
      <c r="O25" s="8">
        <f t="shared" si="3"/>
        <v>1436.3183337142857</v>
      </c>
      <c r="P25" s="8"/>
      <c r="Q25" s="8">
        <f t="shared" si="4"/>
        <v>-1436.3183337142857</v>
      </c>
    </row>
    <row r="26" spans="2:17" ht="17.25" customHeight="1">
      <c r="B26" s="18">
        <v>23</v>
      </c>
      <c r="C26" s="70" t="s">
        <v>83</v>
      </c>
      <c r="D26" s="5">
        <v>50.4</v>
      </c>
      <c r="E26" s="6">
        <v>2</v>
      </c>
      <c r="F26" s="7">
        <f>$E$80/SUM($E$4:$E$75)*2</f>
        <v>153.67142857142858</v>
      </c>
      <c r="G26" s="7">
        <f>E81/B75</f>
        <v>8.875</v>
      </c>
      <c r="H26" s="7">
        <v>150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1180.3064285714286</v>
      </c>
      <c r="M26" s="7">
        <f t="shared" si="2"/>
        <v>1293.6158457142858</v>
      </c>
      <c r="N26" s="8">
        <v>150</v>
      </c>
      <c r="O26" s="8">
        <f t="shared" si="3"/>
        <v>1443.6158457142858</v>
      </c>
      <c r="P26" s="8"/>
      <c r="Q26" s="8">
        <f t="shared" si="4"/>
        <v>-1443.6158457142858</v>
      </c>
    </row>
    <row r="27" spans="2:17" ht="17.25" customHeight="1">
      <c r="B27" s="18">
        <v>24</v>
      </c>
      <c r="C27" s="70" t="s">
        <v>84</v>
      </c>
      <c r="D27" s="5">
        <v>28.17</v>
      </c>
      <c r="E27" s="6">
        <v>2</v>
      </c>
      <c r="F27" s="7">
        <f>$E$80/SUM($E$4:$E$75)*2</f>
        <v>153.67142857142858</v>
      </c>
      <c r="G27" s="7">
        <f>E81/B75</f>
        <v>8.875</v>
      </c>
      <c r="H27" s="7">
        <v>150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1026.9194285714286</v>
      </c>
      <c r="M27" s="7">
        <f t="shared" si="2"/>
        <v>1125.5036937142859</v>
      </c>
      <c r="N27" s="8"/>
      <c r="O27" s="8">
        <f t="shared" si="3"/>
        <v>1125.5036937142859</v>
      </c>
      <c r="P27" s="8"/>
      <c r="Q27" s="8">
        <f t="shared" si="4"/>
        <v>-1125.5036937142859</v>
      </c>
    </row>
    <row r="28" spans="2:17" ht="17.25" customHeight="1">
      <c r="B28" s="18">
        <v>25</v>
      </c>
      <c r="C28" s="70" t="s">
        <v>85</v>
      </c>
      <c r="D28" s="5">
        <v>50.96</v>
      </c>
      <c r="E28" s="6">
        <v>2</v>
      </c>
      <c r="F28" s="7">
        <f>$E$80/SUM($E$4:$E$75)*2</f>
        <v>153.67142857142858</v>
      </c>
      <c r="G28" s="7">
        <f>E81/B75</f>
        <v>8.875</v>
      </c>
      <c r="H28" s="7">
        <v>150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1184.1704285714286</v>
      </c>
      <c r="M28" s="7">
        <f t="shared" si="2"/>
        <v>1297.8507897142858</v>
      </c>
      <c r="N28" s="8"/>
      <c r="O28" s="8">
        <f t="shared" si="3"/>
        <v>1297.8507897142858</v>
      </c>
      <c r="P28" s="8"/>
      <c r="Q28" s="8">
        <f t="shared" si="4"/>
        <v>-1297.8507897142858</v>
      </c>
    </row>
    <row r="29" spans="2:17" ht="17.25" customHeight="1">
      <c r="B29" s="18">
        <v>26</v>
      </c>
      <c r="C29" s="70" t="s">
        <v>183</v>
      </c>
      <c r="D29" s="5">
        <v>77.5</v>
      </c>
      <c r="E29" s="6">
        <v>1</v>
      </c>
      <c r="F29" s="7">
        <f>$E$80/SUM($E$4:$E$75)*1</f>
        <v>76.83571428571429</v>
      </c>
      <c r="G29" s="7">
        <f>E81/B75</f>
        <v>8.875</v>
      </c>
      <c r="H29" s="7">
        <v>150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1290.4607142857144</v>
      </c>
      <c r="M29" s="7">
        <f t="shared" si="2"/>
        <v>1414.344942857143</v>
      </c>
      <c r="N29" s="8"/>
      <c r="O29" s="8">
        <f t="shared" si="3"/>
        <v>1414.344942857143</v>
      </c>
      <c r="P29" s="8"/>
      <c r="Q29" s="8">
        <f t="shared" si="4"/>
        <v>-1414.344942857143</v>
      </c>
    </row>
    <row r="30" spans="2:17" ht="17.25" customHeight="1">
      <c r="B30" s="18">
        <v>27</v>
      </c>
      <c r="C30" s="70" t="s">
        <v>86</v>
      </c>
      <c r="D30" s="5">
        <v>69.27</v>
      </c>
      <c r="E30" s="6">
        <v>3</v>
      </c>
      <c r="F30" s="7">
        <f>$E$80/SUM($E$4:$E$75)*3</f>
        <v>230.50714285714287</v>
      </c>
      <c r="G30" s="7">
        <f>E81/B75</f>
        <v>8.875</v>
      </c>
      <c r="H30" s="7">
        <v>150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1387.345142857143</v>
      </c>
      <c r="M30" s="7">
        <f t="shared" si="2"/>
        <v>1520.5302765714289</v>
      </c>
      <c r="N30" s="8"/>
      <c r="O30" s="8">
        <f t="shared" si="3"/>
        <v>1520.5302765714289</v>
      </c>
      <c r="P30" s="8"/>
      <c r="Q30" s="8">
        <f t="shared" si="4"/>
        <v>-1520.5302765714289</v>
      </c>
    </row>
    <row r="31" spans="2:17" ht="17.25" customHeight="1">
      <c r="B31" s="18">
        <v>28</v>
      </c>
      <c r="C31" s="70" t="s">
        <v>87</v>
      </c>
      <c r="D31" s="5">
        <v>50.4</v>
      </c>
      <c r="E31" s="6">
        <v>3</v>
      </c>
      <c r="F31" s="7">
        <f>$E$80/SUM($E$4:$E$75)*3</f>
        <v>230.50714285714287</v>
      </c>
      <c r="G31" s="7">
        <f>E81/B75</f>
        <v>8.875</v>
      </c>
      <c r="H31" s="7">
        <v>150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1257.142142857143</v>
      </c>
      <c r="M31" s="7">
        <f t="shared" si="2"/>
        <v>1377.8277885714288</v>
      </c>
      <c r="N31" s="8">
        <v>150</v>
      </c>
      <c r="O31" s="8">
        <f t="shared" si="3"/>
        <v>1527.8277885714288</v>
      </c>
      <c r="P31" s="8"/>
      <c r="Q31" s="8">
        <f t="shared" si="4"/>
        <v>-1527.8277885714288</v>
      </c>
    </row>
    <row r="32" spans="2:17" ht="17.25" customHeight="1">
      <c r="B32" s="18">
        <v>29</v>
      </c>
      <c r="C32" s="70" t="s">
        <v>88</v>
      </c>
      <c r="D32" s="5">
        <v>28.17</v>
      </c>
      <c r="E32" s="6">
        <v>1</v>
      </c>
      <c r="F32" s="7">
        <f>$E$80/SUM($E$4:$E$75)*1</f>
        <v>76.83571428571429</v>
      </c>
      <c r="G32" s="7">
        <f>E81/B75</f>
        <v>8.875</v>
      </c>
      <c r="H32" s="7">
        <v>150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950.0837142857143</v>
      </c>
      <c r="M32" s="7">
        <f t="shared" si="2"/>
        <v>1041.291750857143</v>
      </c>
      <c r="N32" s="8"/>
      <c r="O32" s="8">
        <f t="shared" si="3"/>
        <v>1041.291750857143</v>
      </c>
      <c r="P32" s="8"/>
      <c r="Q32" s="8">
        <f t="shared" si="4"/>
        <v>-1041.291750857143</v>
      </c>
    </row>
    <row r="33" spans="2:17" ht="17.25" customHeight="1">
      <c r="B33" s="18">
        <v>30</v>
      </c>
      <c r="C33" s="70" t="s">
        <v>89</v>
      </c>
      <c r="D33" s="5">
        <v>50.96</v>
      </c>
      <c r="E33" s="6">
        <v>2</v>
      </c>
      <c r="F33" s="7">
        <f>$E$80/SUM($E$4:$E$75)*2</f>
        <v>153.67142857142858</v>
      </c>
      <c r="G33" s="7">
        <f>E81/B75</f>
        <v>8.875</v>
      </c>
      <c r="H33" s="7">
        <v>150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1184.1704285714286</v>
      </c>
      <c r="M33" s="7">
        <f t="shared" si="2"/>
        <v>1297.8507897142858</v>
      </c>
      <c r="N33" s="8">
        <v>300</v>
      </c>
      <c r="O33" s="8">
        <f t="shared" si="3"/>
        <v>1597.8507897142858</v>
      </c>
      <c r="P33" s="8"/>
      <c r="Q33" s="8">
        <f t="shared" si="4"/>
        <v>-1597.8507897142858</v>
      </c>
    </row>
    <row r="34" spans="2:17" ht="17.25" customHeight="1">
      <c r="B34" s="18">
        <v>31</v>
      </c>
      <c r="C34" s="70" t="s">
        <v>90</v>
      </c>
      <c r="D34" s="5">
        <v>77.5</v>
      </c>
      <c r="E34" s="6">
        <v>2</v>
      </c>
      <c r="F34" s="7">
        <f>$E$80/SUM($E$4:$E$75)*2</f>
        <v>153.67142857142858</v>
      </c>
      <c r="G34" s="7">
        <f>E81/B75</f>
        <v>8.875</v>
      </c>
      <c r="H34" s="7">
        <v>150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1367.2964285714286</v>
      </c>
      <c r="M34" s="7">
        <f t="shared" si="2"/>
        <v>1498.5568857142857</v>
      </c>
      <c r="N34" s="8"/>
      <c r="O34" s="8">
        <f t="shared" si="3"/>
        <v>1498.5568857142857</v>
      </c>
      <c r="P34" s="8"/>
      <c r="Q34" s="8">
        <f t="shared" si="4"/>
        <v>-1498.5568857142857</v>
      </c>
    </row>
    <row r="35" spans="2:17" ht="17.25" customHeight="1">
      <c r="B35" s="18">
        <v>32</v>
      </c>
      <c r="C35" s="70" t="s">
        <v>91</v>
      </c>
      <c r="D35" s="5">
        <v>69.27</v>
      </c>
      <c r="E35" s="6">
        <v>5</v>
      </c>
      <c r="F35" s="7">
        <f>$E$80/SUM($E$4:$E$75)*5</f>
        <v>384.17857142857144</v>
      </c>
      <c r="G35" s="7">
        <f>E81/B75</f>
        <v>8.875</v>
      </c>
      <c r="H35" s="7">
        <v>150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1541.0165714285715</v>
      </c>
      <c r="M35" s="7">
        <f t="shared" si="2"/>
        <v>1688.9541622857146</v>
      </c>
      <c r="N35" s="8"/>
      <c r="O35" s="8">
        <f t="shared" si="3"/>
        <v>1688.9541622857146</v>
      </c>
      <c r="P35" s="8"/>
      <c r="Q35" s="8">
        <f t="shared" si="4"/>
        <v>-1688.9541622857146</v>
      </c>
    </row>
    <row r="36" spans="2:17" ht="17.25" customHeight="1">
      <c r="B36" s="18">
        <v>33</v>
      </c>
      <c r="C36" s="70" t="s">
        <v>92</v>
      </c>
      <c r="D36" s="5">
        <v>50.4</v>
      </c>
      <c r="E36" s="6">
        <v>2</v>
      </c>
      <c r="F36" s="7">
        <f>$E$80/SUM($E$4:$E$75)*2</f>
        <v>153.67142857142858</v>
      </c>
      <c r="G36" s="7">
        <f>E81/B75</f>
        <v>8.875</v>
      </c>
      <c r="H36" s="7">
        <v>150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1180.3064285714286</v>
      </c>
      <c r="M36" s="7">
        <f t="shared" si="2"/>
        <v>1293.6158457142858</v>
      </c>
      <c r="N36" s="8"/>
      <c r="O36" s="8">
        <f t="shared" si="3"/>
        <v>1293.6158457142858</v>
      </c>
      <c r="P36" s="8"/>
      <c r="Q36" s="8">
        <f t="shared" si="4"/>
        <v>-1293.6158457142858</v>
      </c>
    </row>
    <row r="37" spans="2:17" ht="17.25" customHeight="1">
      <c r="B37" s="18">
        <v>34</v>
      </c>
      <c r="C37" s="70" t="s">
        <v>93</v>
      </c>
      <c r="D37" s="5">
        <v>28.17</v>
      </c>
      <c r="E37" s="6">
        <v>4</v>
      </c>
      <c r="F37" s="7">
        <f>$E$80/SUM($E$4:$E$75)*4</f>
        <v>307.34285714285716</v>
      </c>
      <c r="G37" s="7">
        <f>E81/B75</f>
        <v>8.875</v>
      </c>
      <c r="H37" s="7">
        <v>150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1180.5908571428572</v>
      </c>
      <c r="M37" s="7">
        <f t="shared" si="2"/>
        <v>1293.9275794285716</v>
      </c>
      <c r="N37" s="8">
        <v>150</v>
      </c>
      <c r="O37" s="8">
        <f t="shared" si="3"/>
        <v>1443.9275794285716</v>
      </c>
      <c r="P37" s="8"/>
      <c r="Q37" s="8">
        <f t="shared" si="4"/>
        <v>-1443.9275794285716</v>
      </c>
    </row>
    <row r="38" spans="2:17" ht="17.25" customHeight="1">
      <c r="B38" s="18">
        <v>35</v>
      </c>
      <c r="C38" s="70" t="s">
        <v>94</v>
      </c>
      <c r="D38" s="5">
        <v>50.96</v>
      </c>
      <c r="E38" s="6">
        <v>1</v>
      </c>
      <c r="F38" s="7">
        <f>$E$80/SUM($E$4:$E$75)*1</f>
        <v>76.83571428571429</v>
      </c>
      <c r="G38" s="7">
        <f>E81/B75</f>
        <v>8.875</v>
      </c>
      <c r="H38" s="7">
        <v>150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1107.3347142857142</v>
      </c>
      <c r="M38" s="7">
        <f t="shared" si="2"/>
        <v>1213.6388468571429</v>
      </c>
      <c r="N38" s="8"/>
      <c r="O38" s="8">
        <f t="shared" si="3"/>
        <v>1213.6388468571429</v>
      </c>
      <c r="P38" s="8"/>
      <c r="Q38" s="8">
        <f t="shared" si="4"/>
        <v>-1213.6388468571429</v>
      </c>
    </row>
    <row r="39" spans="2:17" ht="17.25" customHeight="1">
      <c r="B39" s="18">
        <v>36</v>
      </c>
      <c r="C39" s="70" t="s">
        <v>95</v>
      </c>
      <c r="D39" s="5">
        <v>77.5</v>
      </c>
      <c r="E39" s="6">
        <v>2</v>
      </c>
      <c r="F39" s="7">
        <f>$E$80/SUM($E$4:$E$75)*2</f>
        <v>153.67142857142858</v>
      </c>
      <c r="G39" s="7">
        <f>E81/B75</f>
        <v>8.875</v>
      </c>
      <c r="H39" s="7">
        <v>150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1367.2964285714286</v>
      </c>
      <c r="M39" s="7">
        <f t="shared" si="2"/>
        <v>1498.5568857142857</v>
      </c>
      <c r="N39" s="8"/>
      <c r="O39" s="8">
        <f t="shared" si="3"/>
        <v>1498.5568857142857</v>
      </c>
      <c r="P39" s="8"/>
      <c r="Q39" s="8">
        <f t="shared" si="4"/>
        <v>-1498.5568857142857</v>
      </c>
    </row>
    <row r="40" spans="2:17" ht="17.25" customHeight="1">
      <c r="B40" s="18">
        <v>37</v>
      </c>
      <c r="C40" s="70" t="s">
        <v>96</v>
      </c>
      <c r="D40" s="5">
        <v>69.27</v>
      </c>
      <c r="E40" s="6">
        <v>3</v>
      </c>
      <c r="F40" s="7">
        <f>$E$80/SUM($E$4:$E$75)*3</f>
        <v>230.50714285714287</v>
      </c>
      <c r="G40" s="7">
        <f>E81/B75</f>
        <v>8.875</v>
      </c>
      <c r="H40" s="7">
        <v>150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1387.345142857143</v>
      </c>
      <c r="M40" s="7">
        <f t="shared" si="2"/>
        <v>1520.5302765714289</v>
      </c>
      <c r="N40" s="8"/>
      <c r="O40" s="8">
        <f t="shared" si="3"/>
        <v>1520.5302765714289</v>
      </c>
      <c r="P40" s="8"/>
      <c r="Q40" s="8">
        <f t="shared" si="4"/>
        <v>-1520.5302765714289</v>
      </c>
    </row>
    <row r="41" spans="2:17" ht="17.25" customHeight="1">
      <c r="B41" s="18">
        <v>38</v>
      </c>
      <c r="C41" s="70" t="s">
        <v>97</v>
      </c>
      <c r="D41" s="5">
        <v>50.4</v>
      </c>
      <c r="E41" s="6">
        <v>1</v>
      </c>
      <c r="F41" s="7">
        <f>$E$80/SUM($E$4:$E$75)*1</f>
        <v>76.83571428571429</v>
      </c>
      <c r="G41" s="7">
        <f>E81/B75</f>
        <v>8.875</v>
      </c>
      <c r="H41" s="7">
        <v>150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1103.4707142857142</v>
      </c>
      <c r="M41" s="7">
        <f t="shared" si="2"/>
        <v>1209.4039028571428</v>
      </c>
      <c r="N41" s="8"/>
      <c r="O41" s="8">
        <f t="shared" si="3"/>
        <v>1209.4039028571428</v>
      </c>
      <c r="P41" s="8"/>
      <c r="Q41" s="8">
        <f t="shared" si="4"/>
        <v>-1209.4039028571428</v>
      </c>
    </row>
    <row r="42" spans="2:17" ht="17.25" customHeight="1">
      <c r="B42" s="18">
        <v>39</v>
      </c>
      <c r="C42" s="70" t="s">
        <v>98</v>
      </c>
      <c r="D42" s="5">
        <v>28</v>
      </c>
      <c r="E42" s="6">
        <v>1</v>
      </c>
      <c r="F42" s="7">
        <f>$E$80/SUM($E$4:$E$75)*1</f>
        <v>76.83571428571429</v>
      </c>
      <c r="G42" s="7">
        <f>E81/B75</f>
        <v>8.875</v>
      </c>
      <c r="H42" s="7">
        <v>150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948.9107142857143</v>
      </c>
      <c r="M42" s="7">
        <f t="shared" si="2"/>
        <v>1040.006142857143</v>
      </c>
      <c r="N42" s="8"/>
      <c r="O42" s="8">
        <f t="shared" si="3"/>
        <v>1040.006142857143</v>
      </c>
      <c r="P42" s="8"/>
      <c r="Q42" s="8">
        <f t="shared" si="4"/>
        <v>-1040.006142857143</v>
      </c>
    </row>
    <row r="43" spans="2:17" ht="17.25" customHeight="1">
      <c r="B43" s="18">
        <v>40</v>
      </c>
      <c r="C43" s="71" t="s">
        <v>99</v>
      </c>
      <c r="D43" s="5">
        <v>50.96</v>
      </c>
      <c r="E43" s="6">
        <v>1</v>
      </c>
      <c r="F43" s="7">
        <f>$E$80/SUM($E$4:$E$75)*1</f>
        <v>76.83571428571429</v>
      </c>
      <c r="G43" s="7">
        <f>E81/B75</f>
        <v>8.875</v>
      </c>
      <c r="H43" s="7">
        <v>150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1107.3347142857142</v>
      </c>
      <c r="M43" s="7">
        <f t="shared" si="2"/>
        <v>1213.6388468571429</v>
      </c>
      <c r="N43" s="8"/>
      <c r="O43" s="8">
        <f t="shared" si="3"/>
        <v>1213.6388468571429</v>
      </c>
      <c r="P43" s="8"/>
      <c r="Q43" s="8">
        <f t="shared" si="4"/>
        <v>-1213.6388468571429</v>
      </c>
    </row>
    <row r="44" spans="2:17" ht="17.25" customHeight="1">
      <c r="B44" s="18">
        <v>41</v>
      </c>
      <c r="C44" s="70" t="s">
        <v>100</v>
      </c>
      <c r="D44" s="5">
        <v>77</v>
      </c>
      <c r="E44" s="6">
        <v>3</v>
      </c>
      <c r="F44" s="7">
        <f>$E$80/SUM($E$4:$E$75)*3</f>
        <v>230.50714285714287</v>
      </c>
      <c r="G44" s="7">
        <f>E81/B75</f>
        <v>8.875</v>
      </c>
      <c r="H44" s="7">
        <v>150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1440.682142857143</v>
      </c>
      <c r="M44" s="7">
        <f t="shared" si="2"/>
        <v>1578.9876285714288</v>
      </c>
      <c r="N44" s="8"/>
      <c r="O44" s="8">
        <f t="shared" si="3"/>
        <v>1578.9876285714288</v>
      </c>
      <c r="P44" s="8"/>
      <c r="Q44" s="8">
        <f t="shared" si="4"/>
        <v>-1578.9876285714288</v>
      </c>
    </row>
    <row r="45" spans="2:17" ht="17.25" customHeight="1">
      <c r="B45" s="18">
        <v>42</v>
      </c>
      <c r="C45" s="70" t="s">
        <v>101</v>
      </c>
      <c r="D45" s="5">
        <v>69.27</v>
      </c>
      <c r="E45" s="6">
        <v>3</v>
      </c>
      <c r="F45" s="7">
        <f>$E$80/SUM($E$4:$E$75)*3</f>
        <v>230.50714285714287</v>
      </c>
      <c r="G45" s="7">
        <f>E81/B75</f>
        <v>8.875</v>
      </c>
      <c r="H45" s="7">
        <v>150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1387.345142857143</v>
      </c>
      <c r="M45" s="7">
        <f t="shared" si="2"/>
        <v>1520.5302765714289</v>
      </c>
      <c r="N45" s="8"/>
      <c r="O45" s="8">
        <f t="shared" si="3"/>
        <v>1520.5302765714289</v>
      </c>
      <c r="P45" s="8"/>
      <c r="Q45" s="8">
        <f t="shared" si="4"/>
        <v>-1520.5302765714289</v>
      </c>
    </row>
    <row r="46" spans="2:17" ht="17.25" customHeight="1">
      <c r="B46" s="18">
        <v>43</v>
      </c>
      <c r="C46" s="70" t="s">
        <v>102</v>
      </c>
      <c r="D46" s="5">
        <v>50.4</v>
      </c>
      <c r="E46" s="6">
        <v>4</v>
      </c>
      <c r="F46" s="7">
        <f>$E$80/SUM($E$4:$E$75)*4</f>
        <v>307.34285714285716</v>
      </c>
      <c r="G46" s="7">
        <f>E81/B75</f>
        <v>8.875</v>
      </c>
      <c r="H46" s="7">
        <v>150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1333.9778571428571</v>
      </c>
      <c r="M46" s="7">
        <f t="shared" si="2"/>
        <v>1462.0397314285715</v>
      </c>
      <c r="N46" s="8">
        <v>150</v>
      </c>
      <c r="O46" s="8">
        <f t="shared" si="3"/>
        <v>1612.0397314285715</v>
      </c>
      <c r="P46" s="8"/>
      <c r="Q46" s="8">
        <f t="shared" si="4"/>
        <v>-1612.0397314285715</v>
      </c>
    </row>
    <row r="47" spans="2:17" ht="17.25" customHeight="1">
      <c r="B47" s="18">
        <v>44</v>
      </c>
      <c r="C47" s="70" t="s">
        <v>103</v>
      </c>
      <c r="D47" s="5">
        <v>28.17</v>
      </c>
      <c r="E47" s="6">
        <v>1</v>
      </c>
      <c r="F47" s="7">
        <f>$E$80/SUM($E$4:$E$75)*1</f>
        <v>76.83571428571429</v>
      </c>
      <c r="G47" s="7">
        <f>E81/B75</f>
        <v>8.875</v>
      </c>
      <c r="H47" s="7">
        <v>150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950.0837142857143</v>
      </c>
      <c r="M47" s="7">
        <f t="shared" si="2"/>
        <v>1041.291750857143</v>
      </c>
      <c r="N47" s="8"/>
      <c r="O47" s="8">
        <f t="shared" si="3"/>
        <v>1041.291750857143</v>
      </c>
      <c r="P47" s="8"/>
      <c r="Q47" s="8">
        <f t="shared" si="4"/>
        <v>-1041.291750857143</v>
      </c>
    </row>
    <row r="48" spans="2:17" ht="17.25" customHeight="1">
      <c r="B48" s="18">
        <v>45</v>
      </c>
      <c r="C48" s="70" t="s">
        <v>104</v>
      </c>
      <c r="D48" s="5">
        <v>50.96</v>
      </c>
      <c r="E48" s="6">
        <v>3</v>
      </c>
      <c r="F48" s="7">
        <f>$E$80/SUM($E$4:$E$75)*3</f>
        <v>230.50714285714287</v>
      </c>
      <c r="G48" s="7">
        <f>E81/B75</f>
        <v>8.875</v>
      </c>
      <c r="H48" s="7">
        <v>150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1261.006142857143</v>
      </c>
      <c r="M48" s="7">
        <f t="shared" si="2"/>
        <v>1382.0627325714288</v>
      </c>
      <c r="N48" s="8"/>
      <c r="O48" s="8">
        <f t="shared" si="3"/>
        <v>1382.0627325714288</v>
      </c>
      <c r="P48" s="8"/>
      <c r="Q48" s="8">
        <f t="shared" si="4"/>
        <v>-1382.0627325714288</v>
      </c>
    </row>
    <row r="49" spans="2:17" ht="17.25" customHeight="1">
      <c r="B49" s="18">
        <v>46</v>
      </c>
      <c r="C49" s="70" t="s">
        <v>105</v>
      </c>
      <c r="D49" s="5">
        <v>77.5</v>
      </c>
      <c r="E49" s="6">
        <v>2</v>
      </c>
      <c r="F49" s="7">
        <f>$E$80/SUM($E$4:$E$75)*2</f>
        <v>153.67142857142858</v>
      </c>
      <c r="G49" s="7">
        <f>E81/B75</f>
        <v>8.875</v>
      </c>
      <c r="H49" s="7">
        <v>150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1367.2964285714286</v>
      </c>
      <c r="M49" s="7">
        <f t="shared" si="2"/>
        <v>1498.5568857142857</v>
      </c>
      <c r="N49" s="8"/>
      <c r="O49" s="8">
        <f t="shared" si="3"/>
        <v>1498.5568857142857</v>
      </c>
      <c r="P49" s="8"/>
      <c r="Q49" s="8">
        <f t="shared" si="4"/>
        <v>-1498.5568857142857</v>
      </c>
    </row>
    <row r="50" spans="2:17" ht="17.25" customHeight="1">
      <c r="B50" s="18">
        <v>47</v>
      </c>
      <c r="C50" s="70" t="s">
        <v>106</v>
      </c>
      <c r="D50" s="5">
        <v>69</v>
      </c>
      <c r="E50" s="6">
        <v>1</v>
      </c>
      <c r="F50" s="7">
        <f>$E$80/SUM($E$4:$E$75)*1</f>
        <v>76.83571428571429</v>
      </c>
      <c r="G50" s="7">
        <f>E81/B75</f>
        <v>8.875</v>
      </c>
      <c r="H50" s="7">
        <v>150</v>
      </c>
      <c r="I50" s="7">
        <v>200</v>
      </c>
      <c r="J50" s="7">
        <v>320</v>
      </c>
      <c r="K50" s="7">
        <f t="shared" si="0"/>
        <v>476.1</v>
      </c>
      <c r="L50" s="7">
        <f t="shared" si="1"/>
        <v>1231.8107142857143</v>
      </c>
      <c r="M50" s="7">
        <f t="shared" si="2"/>
        <v>1350.064542857143</v>
      </c>
      <c r="N50" s="8"/>
      <c r="O50" s="8">
        <f t="shared" si="3"/>
        <v>1350.064542857143</v>
      </c>
      <c r="P50" s="8"/>
      <c r="Q50" s="8">
        <f t="shared" si="4"/>
        <v>-1350.064542857143</v>
      </c>
    </row>
    <row r="51" spans="2:17" ht="17.25" customHeight="1">
      <c r="B51" s="18">
        <v>48</v>
      </c>
      <c r="C51" s="70" t="s">
        <v>107</v>
      </c>
      <c r="D51" s="5">
        <v>50.4</v>
      </c>
      <c r="E51" s="6">
        <v>2</v>
      </c>
      <c r="F51" s="7">
        <f>$E$80/SUM($E$4:$E$75)*2</f>
        <v>153.67142857142858</v>
      </c>
      <c r="G51" s="7">
        <f>E81/B75</f>
        <v>8.875</v>
      </c>
      <c r="H51" s="7">
        <v>150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1180.3064285714286</v>
      </c>
      <c r="M51" s="7">
        <f t="shared" si="2"/>
        <v>1293.6158457142858</v>
      </c>
      <c r="N51" s="8"/>
      <c r="O51" s="8">
        <f t="shared" si="3"/>
        <v>1293.6158457142858</v>
      </c>
      <c r="P51" s="8"/>
      <c r="Q51" s="8">
        <f t="shared" si="4"/>
        <v>-1293.6158457142858</v>
      </c>
    </row>
    <row r="52" spans="2:17" ht="17.25" customHeight="1">
      <c r="B52" s="18">
        <v>49</v>
      </c>
      <c r="C52" s="70" t="s">
        <v>108</v>
      </c>
      <c r="D52" s="5">
        <v>28.17</v>
      </c>
      <c r="E52" s="6">
        <v>1</v>
      </c>
      <c r="F52" s="7">
        <f>$E$80/SUM($E$4:$E$75)*1</f>
        <v>76.83571428571429</v>
      </c>
      <c r="G52" s="7">
        <f>E81/B75</f>
        <v>8.875</v>
      </c>
      <c r="H52" s="7">
        <v>150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950.0837142857143</v>
      </c>
      <c r="M52" s="7">
        <f t="shared" si="2"/>
        <v>1041.291750857143</v>
      </c>
      <c r="N52" s="8"/>
      <c r="O52" s="8">
        <f t="shared" si="3"/>
        <v>1041.291750857143</v>
      </c>
      <c r="P52" s="8"/>
      <c r="Q52" s="8">
        <f t="shared" si="4"/>
        <v>-1041.291750857143</v>
      </c>
    </row>
    <row r="53" spans="2:17" ht="17.25" customHeight="1">
      <c r="B53" s="18">
        <v>50</v>
      </c>
      <c r="C53" s="70" t="s">
        <v>109</v>
      </c>
      <c r="D53" s="5">
        <v>50.96</v>
      </c>
      <c r="E53" s="6">
        <v>2</v>
      </c>
      <c r="F53" s="7">
        <f>$E$80/SUM($E$4:$E$75)*2</f>
        <v>153.67142857142858</v>
      </c>
      <c r="G53" s="7">
        <f>E81/B75</f>
        <v>8.875</v>
      </c>
      <c r="H53" s="7">
        <v>150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1184.1704285714286</v>
      </c>
      <c r="M53" s="7">
        <f t="shared" si="2"/>
        <v>1297.8507897142858</v>
      </c>
      <c r="N53" s="8"/>
      <c r="O53" s="8">
        <f t="shared" si="3"/>
        <v>1297.8507897142858</v>
      </c>
      <c r="P53" s="8"/>
      <c r="Q53" s="8">
        <f t="shared" si="4"/>
        <v>-1297.8507897142858</v>
      </c>
    </row>
    <row r="54" spans="2:17" ht="17.25" customHeight="1">
      <c r="B54" s="18">
        <v>51</v>
      </c>
      <c r="C54" s="70" t="s">
        <v>110</v>
      </c>
      <c r="D54" s="5">
        <v>63.4</v>
      </c>
      <c r="E54" s="6">
        <v>1</v>
      </c>
      <c r="F54" s="7">
        <f>$E$80/SUM($E$4:$E$75)*1</f>
        <v>76.83571428571429</v>
      </c>
      <c r="G54" s="7">
        <f>E81/B75</f>
        <v>8.875</v>
      </c>
      <c r="H54" s="7">
        <v>150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1193.1707142857144</v>
      </c>
      <c r="M54" s="7">
        <f t="shared" si="2"/>
        <v>1307.7151028571432</v>
      </c>
      <c r="N54" s="8">
        <v>150</v>
      </c>
      <c r="O54" s="8">
        <f t="shared" si="3"/>
        <v>1457.7151028571432</v>
      </c>
      <c r="P54" s="8"/>
      <c r="Q54" s="8">
        <f t="shared" si="4"/>
        <v>-1457.7151028571432</v>
      </c>
    </row>
    <row r="55" spans="2:17" ht="17.25" customHeight="1">
      <c r="B55" s="18">
        <v>52</v>
      </c>
      <c r="C55" s="70" t="s">
        <v>111</v>
      </c>
      <c r="D55" s="5">
        <v>63.4</v>
      </c>
      <c r="E55" s="6">
        <v>3</v>
      </c>
      <c r="F55" s="7">
        <f>$E$80/SUM($E$4:$E$75)*3</f>
        <v>230.50714285714287</v>
      </c>
      <c r="G55" s="7">
        <f>E81/B75</f>
        <v>8.875</v>
      </c>
      <c r="H55" s="7">
        <v>150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1346.8421428571428</v>
      </c>
      <c r="M55" s="7">
        <f t="shared" si="2"/>
        <v>1476.1389885714286</v>
      </c>
      <c r="N55" s="8"/>
      <c r="O55" s="8">
        <f t="shared" si="3"/>
        <v>1476.1389885714286</v>
      </c>
      <c r="P55" s="8"/>
      <c r="Q55" s="8">
        <f t="shared" si="4"/>
        <v>-1476.1389885714286</v>
      </c>
    </row>
    <row r="56" spans="2:17" ht="17.25" customHeight="1">
      <c r="B56" s="18">
        <v>53</v>
      </c>
      <c r="C56" s="70" t="s">
        <v>112</v>
      </c>
      <c r="D56" s="5">
        <v>24.96</v>
      </c>
      <c r="E56" s="6">
        <v>2</v>
      </c>
      <c r="F56" s="7">
        <f>$E$80/SUM($E$4:$E$75)*2</f>
        <v>153.67142857142858</v>
      </c>
      <c r="G56" s="7">
        <f>E81/B75</f>
        <v>8.875</v>
      </c>
      <c r="H56" s="7">
        <v>150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1004.7704285714286</v>
      </c>
      <c r="M56" s="7">
        <f t="shared" si="2"/>
        <v>1101.2283897142859</v>
      </c>
      <c r="N56" s="8"/>
      <c r="O56" s="8">
        <f t="shared" si="3"/>
        <v>1101.2283897142859</v>
      </c>
      <c r="P56" s="8"/>
      <c r="Q56" s="8">
        <f t="shared" si="4"/>
        <v>-1101.2283897142859</v>
      </c>
    </row>
    <row r="57" spans="2:17" ht="17.25" customHeight="1">
      <c r="B57" s="18">
        <v>54</v>
      </c>
      <c r="C57" s="70" t="s">
        <v>113</v>
      </c>
      <c r="D57" s="5">
        <v>39.98</v>
      </c>
      <c r="E57" s="6">
        <v>1</v>
      </c>
      <c r="F57" s="7">
        <f>$E$80/SUM($E$4:$E$75)*1</f>
        <v>76.83571428571429</v>
      </c>
      <c r="G57" s="7">
        <f>E81/B75</f>
        <v>8.875</v>
      </c>
      <c r="H57" s="7">
        <v>150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1031.5727142857143</v>
      </c>
      <c r="M57" s="7">
        <f t="shared" si="2"/>
        <v>1130.603694857143</v>
      </c>
      <c r="N57" s="8"/>
      <c r="O57" s="8">
        <f t="shared" si="3"/>
        <v>1130.603694857143</v>
      </c>
      <c r="P57" s="8"/>
      <c r="Q57" s="8">
        <f t="shared" si="4"/>
        <v>-1130.603694857143</v>
      </c>
    </row>
    <row r="58" spans="2:17" ht="17.25" customHeight="1">
      <c r="B58" s="18">
        <v>55</v>
      </c>
      <c r="C58" s="70" t="s">
        <v>114</v>
      </c>
      <c r="D58" s="5">
        <v>37.27</v>
      </c>
      <c r="E58" s="6">
        <v>1</v>
      </c>
      <c r="F58" s="7">
        <f>$E$80/SUM($E$4:$E$75)*1</f>
        <v>76.83571428571429</v>
      </c>
      <c r="G58" s="7">
        <f>E81/B75</f>
        <v>8.875</v>
      </c>
      <c r="H58" s="7">
        <v>150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1012.8737142857143</v>
      </c>
      <c r="M58" s="7">
        <f t="shared" si="2"/>
        <v>1110.1095908571428</v>
      </c>
      <c r="N58" s="8"/>
      <c r="O58" s="8">
        <f t="shared" si="3"/>
        <v>1110.1095908571428</v>
      </c>
      <c r="P58" s="8"/>
      <c r="Q58" s="8">
        <f t="shared" si="4"/>
        <v>-1110.1095908571428</v>
      </c>
    </row>
    <row r="59" spans="2:17" ht="17.25" customHeight="1">
      <c r="B59" s="18">
        <v>56</v>
      </c>
      <c r="C59" s="70" t="s">
        <v>115</v>
      </c>
      <c r="D59" s="5">
        <v>25.01</v>
      </c>
      <c r="E59" s="6">
        <v>2</v>
      </c>
      <c r="F59" s="7">
        <f>$E$80/SUM($E$4:$E$75)*2</f>
        <v>153.67142857142858</v>
      </c>
      <c r="G59" s="7">
        <f>E81/B75</f>
        <v>8.875</v>
      </c>
      <c r="H59" s="7">
        <v>150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1005.1154285714285</v>
      </c>
      <c r="M59" s="7">
        <f t="shared" si="2"/>
        <v>1101.6065097142857</v>
      </c>
      <c r="N59" s="8"/>
      <c r="O59" s="8">
        <f t="shared" si="3"/>
        <v>1101.6065097142857</v>
      </c>
      <c r="P59" s="8"/>
      <c r="Q59" s="8">
        <f t="shared" si="4"/>
        <v>-1101.6065097142857</v>
      </c>
    </row>
    <row r="60" spans="2:17" ht="17.25" customHeight="1">
      <c r="B60" s="18">
        <v>57</v>
      </c>
      <c r="C60" s="70" t="s">
        <v>116</v>
      </c>
      <c r="D60" s="5">
        <v>32</v>
      </c>
      <c r="E60" s="6">
        <v>1</v>
      </c>
      <c r="F60" s="7">
        <f>$E$80/SUM($E$4:$E$75)*1</f>
        <v>76.83571428571429</v>
      </c>
      <c r="G60" s="7">
        <f>E81/B75</f>
        <v>8.875</v>
      </c>
      <c r="H60" s="7">
        <v>150</v>
      </c>
      <c r="I60" s="7">
        <v>200</v>
      </c>
      <c r="J60" s="7">
        <v>320</v>
      </c>
      <c r="K60" s="7">
        <f t="shared" si="0"/>
        <v>220.8</v>
      </c>
      <c r="L60" s="7">
        <f t="shared" si="1"/>
        <v>976.5107142857144</v>
      </c>
      <c r="M60" s="7">
        <f t="shared" si="2"/>
        <v>1070.255742857143</v>
      </c>
      <c r="N60" s="8"/>
      <c r="O60" s="8">
        <f t="shared" si="3"/>
        <v>1070.255742857143</v>
      </c>
      <c r="P60" s="8"/>
      <c r="Q60" s="8">
        <f t="shared" si="4"/>
        <v>-1070.255742857143</v>
      </c>
    </row>
    <row r="61" spans="2:17" ht="17.25" customHeight="1">
      <c r="B61" s="18">
        <v>58</v>
      </c>
      <c r="C61" s="70" t="s">
        <v>117</v>
      </c>
      <c r="D61" s="5">
        <v>33.04</v>
      </c>
      <c r="E61" s="6">
        <v>2</v>
      </c>
      <c r="F61" s="7">
        <f>$E$80/SUM($E$4:$E$75)*2</f>
        <v>153.67142857142858</v>
      </c>
      <c r="G61" s="7">
        <f>E81/B75</f>
        <v>8.875</v>
      </c>
      <c r="H61" s="7">
        <v>150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1060.5224285714285</v>
      </c>
      <c r="M61" s="7">
        <f t="shared" si="2"/>
        <v>1162.3325817142857</v>
      </c>
      <c r="N61" s="8"/>
      <c r="O61" s="8">
        <f t="shared" si="3"/>
        <v>1162.3325817142857</v>
      </c>
      <c r="P61" s="8"/>
      <c r="Q61" s="8">
        <f t="shared" si="4"/>
        <v>-1162.3325817142857</v>
      </c>
    </row>
    <row r="62" spans="2:17" ht="17.25" customHeight="1">
      <c r="B62" s="18">
        <v>59</v>
      </c>
      <c r="C62" s="70" t="s">
        <v>118</v>
      </c>
      <c r="D62" s="5">
        <v>21.4</v>
      </c>
      <c r="E62" s="6">
        <v>1</v>
      </c>
      <c r="F62" s="7">
        <f>$E$80/SUM($E$4:$E$75)*1</f>
        <v>76.83571428571429</v>
      </c>
      <c r="G62" s="7">
        <f>E81/B75</f>
        <v>8.875</v>
      </c>
      <c r="H62" s="7">
        <v>150</v>
      </c>
      <c r="I62" s="7">
        <v>200</v>
      </c>
      <c r="J62" s="7">
        <v>320</v>
      </c>
      <c r="K62" s="7">
        <f t="shared" si="0"/>
        <v>147.66</v>
      </c>
      <c r="L62" s="7">
        <f t="shared" si="1"/>
        <v>903.3707142857143</v>
      </c>
      <c r="M62" s="7">
        <f t="shared" si="2"/>
        <v>990.0943028571429</v>
      </c>
      <c r="N62" s="8"/>
      <c r="O62" s="8">
        <f t="shared" si="3"/>
        <v>990.0943028571429</v>
      </c>
      <c r="P62" s="8"/>
      <c r="Q62" s="8">
        <f t="shared" si="4"/>
        <v>-990.0943028571429</v>
      </c>
    </row>
    <row r="63" spans="2:17" ht="17.25" customHeight="1">
      <c r="B63" s="18">
        <v>60</v>
      </c>
      <c r="C63" s="70" t="s">
        <v>119</v>
      </c>
      <c r="D63" s="5">
        <v>29.4</v>
      </c>
      <c r="E63" s="6">
        <v>1</v>
      </c>
      <c r="F63" s="7">
        <f>$E$80/SUM($E$4:$E$75)*1</f>
        <v>76.83571428571429</v>
      </c>
      <c r="G63" s="7">
        <f>E81/B75</f>
        <v>8.875</v>
      </c>
      <c r="H63" s="7">
        <v>150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958.5707142857143</v>
      </c>
      <c r="M63" s="7">
        <f t="shared" si="2"/>
        <v>1050.593502857143</v>
      </c>
      <c r="N63" s="8"/>
      <c r="O63" s="8">
        <f t="shared" si="3"/>
        <v>1050.593502857143</v>
      </c>
      <c r="P63" s="8"/>
      <c r="Q63" s="8">
        <f t="shared" si="4"/>
        <v>-1050.593502857143</v>
      </c>
    </row>
    <row r="64" spans="2:17" ht="17.25" customHeight="1">
      <c r="B64" s="18">
        <v>61</v>
      </c>
      <c r="C64" s="70" t="s">
        <v>120</v>
      </c>
      <c r="D64" s="5">
        <v>23.38</v>
      </c>
      <c r="E64" s="6">
        <v>1</v>
      </c>
      <c r="F64" s="7">
        <f>$E$80/SUM($E$4:$E$75)*1</f>
        <v>76.83571428571429</v>
      </c>
      <c r="G64" s="7">
        <f>E81/B75</f>
        <v>8.875</v>
      </c>
      <c r="H64" s="7">
        <v>150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917.0327142857143</v>
      </c>
      <c r="M64" s="7">
        <f t="shared" si="2"/>
        <v>1005.067854857143</v>
      </c>
      <c r="N64" s="8"/>
      <c r="O64" s="8">
        <f t="shared" si="3"/>
        <v>1005.067854857143</v>
      </c>
      <c r="P64" s="8"/>
      <c r="Q64" s="8">
        <f t="shared" si="4"/>
        <v>-1005.067854857143</v>
      </c>
    </row>
    <row r="65" spans="2:17" ht="17.25" customHeight="1">
      <c r="B65" s="18">
        <v>62</v>
      </c>
      <c r="C65" s="70" t="s">
        <v>121</v>
      </c>
      <c r="D65" s="5">
        <v>23.72</v>
      </c>
      <c r="E65" s="6">
        <v>1</v>
      </c>
      <c r="F65" s="7">
        <f>$E$80/SUM($E$4:$E$75)*1</f>
        <v>76.83571428571429</v>
      </c>
      <c r="G65" s="7">
        <f>E81/B75</f>
        <v>8.875</v>
      </c>
      <c r="H65" s="7">
        <v>150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919.3787142857143</v>
      </c>
      <c r="M65" s="7">
        <f t="shared" si="2"/>
        <v>1007.639070857143</v>
      </c>
      <c r="N65" s="8"/>
      <c r="O65" s="8">
        <f t="shared" si="3"/>
        <v>1007.639070857143</v>
      </c>
      <c r="P65" s="8"/>
      <c r="Q65" s="8">
        <f t="shared" si="4"/>
        <v>-1007.639070857143</v>
      </c>
    </row>
    <row r="66" spans="2:17" ht="17.25" customHeight="1">
      <c r="B66" s="18">
        <v>63</v>
      </c>
      <c r="C66" s="70" t="s">
        <v>122</v>
      </c>
      <c r="D66" s="5">
        <v>31.95</v>
      </c>
      <c r="E66" s="6">
        <v>2</v>
      </c>
      <c r="F66" s="7">
        <f>$E$80/SUM($E$4:$E$75)*2</f>
        <v>153.67142857142858</v>
      </c>
      <c r="G66" s="7">
        <f>E81/B75</f>
        <v>8.875</v>
      </c>
      <c r="H66" s="7">
        <v>150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1053.0014285714285</v>
      </c>
      <c r="M66" s="7">
        <f t="shared" si="2"/>
        <v>1154.0895657142858</v>
      </c>
      <c r="N66" s="8"/>
      <c r="O66" s="8">
        <f t="shared" si="3"/>
        <v>1154.0895657142858</v>
      </c>
      <c r="P66" s="8"/>
      <c r="Q66" s="8">
        <f t="shared" si="4"/>
        <v>-1154.0895657142858</v>
      </c>
    </row>
    <row r="67" spans="2:17" ht="17.25" customHeight="1">
      <c r="B67" s="18">
        <v>64</v>
      </c>
      <c r="C67" s="70" t="s">
        <v>123</v>
      </c>
      <c r="D67" s="5">
        <v>41</v>
      </c>
      <c r="E67" s="6">
        <v>1</v>
      </c>
      <c r="F67" s="7">
        <f>$E$80/SUM($E$4:$E$75)*1</f>
        <v>76.83571428571429</v>
      </c>
      <c r="G67" s="7">
        <f>E81/B75</f>
        <v>8.875</v>
      </c>
      <c r="H67" s="7">
        <v>150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1038.6107142857143</v>
      </c>
      <c r="M67" s="7">
        <f t="shared" si="2"/>
        <v>1138.3173428571429</v>
      </c>
      <c r="N67" s="8"/>
      <c r="O67" s="8">
        <f t="shared" si="3"/>
        <v>1138.3173428571429</v>
      </c>
      <c r="P67" s="8"/>
      <c r="Q67" s="8">
        <f t="shared" si="4"/>
        <v>-1138.3173428571429</v>
      </c>
    </row>
    <row r="68" spans="2:17" ht="17.25" customHeight="1">
      <c r="B68" s="18">
        <v>65</v>
      </c>
      <c r="C68" s="70" t="s">
        <v>124</v>
      </c>
      <c r="D68" s="5">
        <v>36.2</v>
      </c>
      <c r="E68" s="6">
        <v>3</v>
      </c>
      <c r="F68" s="7">
        <f>$E$80/SUM($E$4:$E$75)*3</f>
        <v>230.50714285714287</v>
      </c>
      <c r="G68" s="7">
        <f>E81/B75</f>
        <v>8.875</v>
      </c>
      <c r="H68" s="7">
        <v>150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1159.162142857143</v>
      </c>
      <c r="M68" s="7">
        <f t="shared" si="2"/>
        <v>1270.4417085714288</v>
      </c>
      <c r="N68" s="8"/>
      <c r="O68" s="8">
        <f t="shared" si="3"/>
        <v>1270.4417085714288</v>
      </c>
      <c r="P68" s="8"/>
      <c r="Q68" s="8">
        <f t="shared" si="4"/>
        <v>-1270.4417085714288</v>
      </c>
    </row>
    <row r="69" spans="2:17" ht="17.25" customHeight="1">
      <c r="B69" s="18">
        <v>66</v>
      </c>
      <c r="C69" s="70" t="s">
        <v>125</v>
      </c>
      <c r="D69" s="5">
        <v>30.54</v>
      </c>
      <c r="E69" s="6">
        <v>1</v>
      </c>
      <c r="F69" s="7">
        <f>$E$80/SUM($E$4:$E$75)*1</f>
        <v>76.83571428571429</v>
      </c>
      <c r="G69" s="7">
        <f>E81/B75</f>
        <v>8.875</v>
      </c>
      <c r="H69" s="7">
        <v>150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966.4367142857143</v>
      </c>
      <c r="M69" s="7">
        <f aca="true" t="shared" si="7" ref="M69:M75">SUM(L69*1.096)</f>
        <v>1059.214638857143</v>
      </c>
      <c r="N69" s="8"/>
      <c r="O69" s="8">
        <f aca="true" t="shared" si="8" ref="O69:O75">SUM(M69:N69)</f>
        <v>1059.214638857143</v>
      </c>
      <c r="P69" s="8"/>
      <c r="Q69" s="8">
        <f aca="true" t="shared" si="9" ref="Q69:Q75">SUM(P69-O69)</f>
        <v>-1059.214638857143</v>
      </c>
    </row>
    <row r="70" spans="2:17" ht="17.25" customHeight="1">
      <c r="B70" s="18">
        <v>67</v>
      </c>
      <c r="C70" s="70" t="s">
        <v>126</v>
      </c>
      <c r="D70" s="5">
        <v>26.03</v>
      </c>
      <c r="E70" s="6">
        <v>2</v>
      </c>
      <c r="F70" s="7">
        <f>$E$80/SUM($E$4:$E$75)*2</f>
        <v>153.67142857142858</v>
      </c>
      <c r="G70" s="7">
        <f>E81/B75</f>
        <v>8.875</v>
      </c>
      <c r="H70" s="7">
        <v>150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1012.1534285714285</v>
      </c>
      <c r="M70" s="7">
        <f t="shared" si="7"/>
        <v>1109.3201577142859</v>
      </c>
      <c r="N70" s="8"/>
      <c r="O70" s="8">
        <f t="shared" si="8"/>
        <v>1109.3201577142859</v>
      </c>
      <c r="P70" s="8"/>
      <c r="Q70" s="8">
        <f t="shared" si="9"/>
        <v>-1109.3201577142859</v>
      </c>
    </row>
    <row r="71" spans="2:17" ht="17.25" customHeight="1">
      <c r="B71" s="18">
        <v>68</v>
      </c>
      <c r="C71" s="70" t="s">
        <v>127</v>
      </c>
      <c r="D71" s="5">
        <v>24.05</v>
      </c>
      <c r="E71" s="6">
        <v>1</v>
      </c>
      <c r="F71" s="7">
        <f>$E$80/SUM($E$4:$E$75)*1</f>
        <v>76.83571428571429</v>
      </c>
      <c r="G71" s="7">
        <f>E81/B75</f>
        <v>8.875</v>
      </c>
      <c r="H71" s="7">
        <v>150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921.6557142857143</v>
      </c>
      <c r="M71" s="7">
        <f t="shared" si="7"/>
        <v>1010.134662857143</v>
      </c>
      <c r="N71" s="8"/>
      <c r="O71" s="8">
        <f t="shared" si="8"/>
        <v>1010.134662857143</v>
      </c>
      <c r="P71" s="8"/>
      <c r="Q71" s="8">
        <f t="shared" si="9"/>
        <v>-1010.134662857143</v>
      </c>
    </row>
    <row r="72" spans="2:17" ht="17.25" customHeight="1">
      <c r="B72" s="18">
        <v>69</v>
      </c>
      <c r="C72" s="70" t="s">
        <v>150</v>
      </c>
      <c r="D72" s="5">
        <v>29.62</v>
      </c>
      <c r="E72" s="6">
        <v>1</v>
      </c>
      <c r="F72" s="7">
        <f>$E$80/SUM($E$4:$E$75)*1</f>
        <v>76.83571428571429</v>
      </c>
      <c r="G72" s="7">
        <f>E81/B75</f>
        <v>8.875</v>
      </c>
      <c r="H72" s="7">
        <v>150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960.0887142857143</v>
      </c>
      <c r="M72" s="7">
        <f t="shared" si="7"/>
        <v>1052.257230857143</v>
      </c>
      <c r="N72" s="8"/>
      <c r="O72" s="8">
        <f t="shared" si="8"/>
        <v>1052.257230857143</v>
      </c>
      <c r="P72" s="8"/>
      <c r="Q72" s="8">
        <f t="shared" si="9"/>
        <v>-1052.257230857143</v>
      </c>
    </row>
    <row r="73" spans="2:17" ht="17.25" customHeight="1">
      <c r="B73" s="18">
        <v>70</v>
      </c>
      <c r="C73" s="70" t="s">
        <v>128</v>
      </c>
      <c r="D73" s="5">
        <v>57.9</v>
      </c>
      <c r="E73" s="6">
        <v>3</v>
      </c>
      <c r="F73" s="7">
        <f>$E$80/SUM($E$4:$E$75)*3</f>
        <v>230.50714285714287</v>
      </c>
      <c r="G73" s="7">
        <f>E81/B75</f>
        <v>8.875</v>
      </c>
      <c r="H73" s="7">
        <v>150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1308.892142857143</v>
      </c>
      <c r="M73" s="7">
        <f t="shared" si="7"/>
        <v>1434.5457885714288</v>
      </c>
      <c r="N73" s="8"/>
      <c r="O73" s="8">
        <f t="shared" si="8"/>
        <v>1434.5457885714288</v>
      </c>
      <c r="P73" s="8"/>
      <c r="Q73" s="8">
        <f t="shared" si="9"/>
        <v>-1434.5457885714288</v>
      </c>
    </row>
    <row r="74" spans="2:17" ht="17.25" customHeight="1">
      <c r="B74" s="18">
        <v>71</v>
      </c>
      <c r="C74" s="70" t="s">
        <v>129</v>
      </c>
      <c r="D74" s="5">
        <v>28.56</v>
      </c>
      <c r="E74" s="6">
        <v>1</v>
      </c>
      <c r="F74" s="7">
        <f>$E$80/SUM($E$4:$E$75)*1</f>
        <v>76.83571428571429</v>
      </c>
      <c r="G74" s="7">
        <f>E81/B75</f>
        <v>8.875</v>
      </c>
      <c r="H74" s="7">
        <v>150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952.7747142857143</v>
      </c>
      <c r="M74" s="7">
        <f t="shared" si="7"/>
        <v>1044.2410868571428</v>
      </c>
      <c r="N74" s="8"/>
      <c r="O74" s="8">
        <f t="shared" si="8"/>
        <v>1044.2410868571428</v>
      </c>
      <c r="P74" s="8"/>
      <c r="Q74" s="8">
        <f t="shared" si="9"/>
        <v>-1044.2410868571428</v>
      </c>
    </row>
    <row r="75" spans="2:17" ht="17.25" customHeight="1">
      <c r="B75" s="18">
        <v>72</v>
      </c>
      <c r="C75" s="70" t="s">
        <v>130</v>
      </c>
      <c r="D75" s="5">
        <v>27</v>
      </c>
      <c r="E75" s="6">
        <v>1</v>
      </c>
      <c r="F75" s="7">
        <f>$E$80/SUM($E$4:$E$75)*1</f>
        <v>76.83571428571429</v>
      </c>
      <c r="G75" s="7">
        <f>E81/B75</f>
        <v>8.875</v>
      </c>
      <c r="H75" s="7">
        <v>150</v>
      </c>
      <c r="I75" s="7">
        <v>200</v>
      </c>
      <c r="J75" s="7">
        <v>320</v>
      </c>
      <c r="K75" s="7">
        <f t="shared" si="5"/>
        <v>186.3</v>
      </c>
      <c r="L75" s="7">
        <f>SUM(F75:K75)</f>
        <v>942.0107142857144</v>
      </c>
      <c r="M75" s="7">
        <f t="shared" si="7"/>
        <v>1032.443742857143</v>
      </c>
      <c r="N75" s="8"/>
      <c r="O75" s="8">
        <f t="shared" si="8"/>
        <v>1032.443742857143</v>
      </c>
      <c r="P75" s="8"/>
      <c r="Q75" s="8">
        <f t="shared" si="9"/>
        <v>-1032.443742857143</v>
      </c>
    </row>
    <row r="76" spans="2:17" ht="21.75" customHeight="1">
      <c r="B76" s="19"/>
      <c r="C76" s="72" t="s">
        <v>3</v>
      </c>
      <c r="D76" s="20">
        <f aca="true" t="shared" si="10" ref="D76:Q76">SUM(D4:D75)</f>
        <v>3511.8700000000017</v>
      </c>
      <c r="E76" s="9">
        <f t="shared" si="10"/>
        <v>140</v>
      </c>
      <c r="F76" s="7">
        <f>SUM(F4:F75)</f>
        <v>10757.000000000004</v>
      </c>
      <c r="G76" s="7">
        <f>SUM(G4:G75)</f>
        <v>639</v>
      </c>
      <c r="H76" s="7">
        <f t="shared" si="10"/>
        <v>10800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 t="shared" si="10"/>
        <v>83867.90299999999</v>
      </c>
      <c r="M76" s="7">
        <f t="shared" si="10"/>
        <v>91919.22168800003</v>
      </c>
      <c r="N76" s="8">
        <f t="shared" si="10"/>
        <v>1500</v>
      </c>
      <c r="O76" s="8">
        <f t="shared" si="10"/>
        <v>93419.22168800002</v>
      </c>
      <c r="P76" s="8">
        <f t="shared" si="10"/>
        <v>0</v>
      </c>
      <c r="Q76" s="8">
        <f t="shared" si="10"/>
        <v>-93419.22168800002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22"/>
      <c r="M77" s="22"/>
      <c r="N77" s="22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10757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639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10800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35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44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10757</v>
      </c>
      <c r="M83" s="48">
        <f>SUM(L83*0.096)</f>
        <v>1032.672</v>
      </c>
      <c r="N83" s="48">
        <f>SUM(L83:M83)</f>
        <v>11789.672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48879</v>
      </c>
      <c r="M84" s="48">
        <f>SUM(L84*0.096)</f>
        <v>4692.384</v>
      </c>
      <c r="N84" s="48">
        <f>SUM(L84:M84)</f>
        <v>53571.384</v>
      </c>
      <c r="O84" s="38"/>
      <c r="P84" s="22"/>
      <c r="Q84" s="22"/>
    </row>
    <row r="85" spans="2:17" ht="27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83867.90299999999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83867.90299999999</v>
      </c>
      <c r="M86" s="48">
        <f>SUM(M83:M85)</f>
        <v>8051.318687999999</v>
      </c>
      <c r="N86" s="48">
        <f>SUM(N83:N85)</f>
        <v>91919.22168799999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21.75" customHeigh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21.75" customHeight="1">
      <c r="B95" s="22"/>
      <c r="C95" s="27"/>
      <c r="D95" s="27"/>
      <c r="E95" s="27"/>
      <c r="F95" s="26"/>
      <c r="G95" s="26"/>
      <c r="H95" s="26"/>
      <c r="I95" s="23"/>
      <c r="J95" s="23"/>
      <c r="K95" s="22"/>
      <c r="L95" s="22"/>
      <c r="M95" s="22"/>
      <c r="N95" s="22"/>
      <c r="O95" s="22"/>
      <c r="P95" s="22"/>
      <c r="Q95" s="22"/>
    </row>
    <row r="96" spans="2:17" ht="21.75" customHeight="1">
      <c r="B96" s="22"/>
      <c r="C96" s="27"/>
      <c r="D96" s="27"/>
      <c r="E96" s="27"/>
      <c r="F96" s="26"/>
      <c r="G96" s="26"/>
      <c r="H96" s="26"/>
      <c r="I96" s="23"/>
      <c r="J96" s="23"/>
      <c r="K96" s="22"/>
      <c r="L96" s="22"/>
      <c r="M96" s="22"/>
      <c r="N96" s="22"/>
      <c r="O96" s="22"/>
      <c r="P96" s="22"/>
      <c r="Q96" s="22"/>
    </row>
    <row r="97" spans="2:17" ht="21.75" customHeight="1" thickBot="1">
      <c r="B97" s="22"/>
      <c r="C97" s="27"/>
      <c r="D97" s="27"/>
      <c r="E97" s="27"/>
      <c r="F97" s="26"/>
      <c r="G97" s="26"/>
      <c r="H97" s="26"/>
      <c r="I97" s="23"/>
      <c r="J97" s="23"/>
      <c r="K97" s="22"/>
      <c r="L97" s="22"/>
      <c r="M97" s="22"/>
      <c r="N97" s="22"/>
      <c r="O97" s="22"/>
      <c r="P97" s="22"/>
      <c r="Q97" s="22"/>
    </row>
    <row r="98" spans="2:17" ht="12.75" customHeight="1">
      <c r="B98" s="160" t="s">
        <v>181</v>
      </c>
      <c r="C98" s="160"/>
      <c r="D98" s="160"/>
      <c r="E98" s="160" t="s">
        <v>174</v>
      </c>
      <c r="F98" s="160"/>
      <c r="G98" s="160"/>
      <c r="H98" s="160"/>
      <c r="I98" s="160"/>
      <c r="J98" s="160"/>
      <c r="K98" s="150" t="s">
        <v>178</v>
      </c>
      <c r="L98" s="151"/>
      <c r="M98" s="151"/>
      <c r="N98" s="152"/>
      <c r="O98" s="40"/>
      <c r="P98" s="40"/>
      <c r="Q98" s="22"/>
    </row>
    <row r="99" spans="2:17" ht="12.75" customHeight="1">
      <c r="B99" s="161"/>
      <c r="C99" s="161"/>
      <c r="D99" s="161"/>
      <c r="E99" s="161"/>
      <c r="F99" s="161"/>
      <c r="G99" s="161"/>
      <c r="H99" s="161"/>
      <c r="I99" s="161"/>
      <c r="J99" s="161"/>
      <c r="K99" s="153"/>
      <c r="L99" s="154"/>
      <c r="M99" s="154"/>
      <c r="N99" s="155"/>
      <c r="O99" s="40"/>
      <c r="P99" s="40"/>
      <c r="Q99" s="22"/>
    </row>
    <row r="100" spans="2:17" ht="12.75" customHeight="1" thickBot="1">
      <c r="B100" s="162"/>
      <c r="C100" s="162"/>
      <c r="D100" s="162"/>
      <c r="E100" s="162"/>
      <c r="F100" s="162"/>
      <c r="G100" s="162"/>
      <c r="H100" s="162"/>
      <c r="I100" s="162"/>
      <c r="J100" s="162"/>
      <c r="K100" s="156"/>
      <c r="L100" s="157"/>
      <c r="M100" s="157"/>
      <c r="N100" s="158"/>
      <c r="O100" s="40"/>
      <c r="P100" s="40"/>
      <c r="Q100" s="22"/>
    </row>
    <row r="101" spans="2:17" ht="18" customHeight="1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3"/>
      <c r="Q101" s="22"/>
    </row>
    <row r="102" spans="2:17" ht="18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8.75" customHeight="1">
      <c r="B103" s="144" t="s">
        <v>11</v>
      </c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39"/>
      <c r="P103" s="39"/>
      <c r="Q103" s="22"/>
    </row>
    <row r="104" spans="2:17" ht="18.75" customHeight="1" thickBot="1">
      <c r="B104" s="22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22"/>
    </row>
    <row r="105" spans="2:17" ht="15.75" thickBot="1">
      <c r="B105" s="141" t="s">
        <v>12</v>
      </c>
      <c r="C105" s="142"/>
      <c r="D105" s="143"/>
      <c r="E105" s="141" t="s">
        <v>63</v>
      </c>
      <c r="F105" s="142"/>
      <c r="G105" s="142"/>
      <c r="H105" s="142"/>
      <c r="I105" s="142"/>
      <c r="J105" s="142"/>
      <c r="K105" s="142"/>
      <c r="L105" s="142"/>
      <c r="M105" s="142"/>
      <c r="N105" s="143"/>
      <c r="O105" s="40"/>
      <c r="P105" s="40"/>
      <c r="Q105" s="22"/>
    </row>
    <row r="106" spans="2:17" ht="15.75" thickBot="1">
      <c r="B106" s="141" t="s">
        <v>13</v>
      </c>
      <c r="C106" s="142"/>
      <c r="D106" s="143"/>
      <c r="E106" s="141" t="s">
        <v>28</v>
      </c>
      <c r="F106" s="142"/>
      <c r="G106" s="142"/>
      <c r="H106" s="142"/>
      <c r="I106" s="142"/>
      <c r="J106" s="142"/>
      <c r="K106" s="142"/>
      <c r="L106" s="142"/>
      <c r="M106" s="142"/>
      <c r="N106" s="143"/>
      <c r="O106" s="40"/>
      <c r="P106" s="40"/>
      <c r="Q106" s="22"/>
    </row>
    <row r="107" spans="2:17" ht="15.75" thickBot="1">
      <c r="B107" s="141" t="s">
        <v>14</v>
      </c>
      <c r="C107" s="142"/>
      <c r="D107" s="143"/>
      <c r="E107" s="141" t="s">
        <v>29</v>
      </c>
      <c r="F107" s="142"/>
      <c r="G107" s="142"/>
      <c r="H107" s="142"/>
      <c r="I107" s="142"/>
      <c r="J107" s="142"/>
      <c r="K107" s="142"/>
      <c r="L107" s="142"/>
      <c r="M107" s="142"/>
      <c r="N107" s="143"/>
      <c r="O107" s="40"/>
      <c r="P107" s="40"/>
      <c r="Q107" s="22"/>
    </row>
    <row r="108" spans="2:17" ht="15.75" thickBot="1">
      <c r="B108" s="141" t="s">
        <v>15</v>
      </c>
      <c r="C108" s="142"/>
      <c r="D108" s="143"/>
      <c r="E108" s="172" t="s">
        <v>16</v>
      </c>
      <c r="F108" s="173"/>
      <c r="G108" s="173"/>
      <c r="H108" s="173"/>
      <c r="I108" s="173"/>
      <c r="J108" s="173"/>
      <c r="K108" s="173"/>
      <c r="L108" s="173"/>
      <c r="M108" s="173"/>
      <c r="N108" s="174"/>
      <c r="O108" s="41"/>
      <c r="P108" s="41"/>
      <c r="Q108" s="22"/>
    </row>
    <row r="109" spans="2:17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9.5">
      <c r="B110" s="144" t="s">
        <v>198</v>
      </c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39"/>
      <c r="P110" s="39"/>
      <c r="Q110" s="22"/>
    </row>
    <row r="111" spans="2:17" ht="20.25" thickBot="1">
      <c r="B111" s="22"/>
      <c r="C111" s="22"/>
      <c r="D111" s="22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22"/>
    </row>
    <row r="112" spans="2:17" ht="18.75" thickBot="1">
      <c r="B112" s="163" t="s">
        <v>17</v>
      </c>
      <c r="C112" s="163"/>
      <c r="D112" s="163"/>
      <c r="E112" s="42">
        <f>SUM(N86)</f>
        <v>91919.22168799999</v>
      </c>
      <c r="F112" s="141" t="s">
        <v>18</v>
      </c>
      <c r="G112" s="142"/>
      <c r="H112" s="142"/>
      <c r="I112" s="142"/>
      <c r="J112" s="142"/>
      <c r="K112" s="142"/>
      <c r="L112" s="142"/>
      <c r="M112" s="142"/>
      <c r="N112" s="143"/>
      <c r="O112" s="40"/>
      <c r="P112" s="40"/>
      <c r="Q112" s="22"/>
    </row>
    <row r="113" spans="2:17" ht="15.75" thickBot="1">
      <c r="B113" s="164" t="s">
        <v>19</v>
      </c>
      <c r="C113" s="164"/>
      <c r="D113" s="164"/>
      <c r="E113" s="36">
        <f>SUM(N84)</f>
        <v>53571.384</v>
      </c>
      <c r="F113" s="141" t="s">
        <v>20</v>
      </c>
      <c r="G113" s="142"/>
      <c r="H113" s="142"/>
      <c r="I113" s="142"/>
      <c r="J113" s="142"/>
      <c r="K113" s="142"/>
      <c r="L113" s="142"/>
      <c r="M113" s="142"/>
      <c r="N113" s="143"/>
      <c r="O113" s="40"/>
      <c r="P113" s="40"/>
      <c r="Q113" s="22"/>
    </row>
    <row r="114" spans="2:17" ht="15.75" thickBot="1">
      <c r="B114" s="164" t="s">
        <v>19</v>
      </c>
      <c r="C114" s="164"/>
      <c r="D114" s="164"/>
      <c r="E114" s="36">
        <f>SUM(N83)</f>
        <v>11789.672</v>
      </c>
      <c r="F114" s="141" t="s">
        <v>21</v>
      </c>
      <c r="G114" s="142"/>
      <c r="H114" s="142"/>
      <c r="I114" s="142"/>
      <c r="J114" s="142"/>
      <c r="K114" s="142"/>
      <c r="L114" s="142"/>
      <c r="M114" s="142"/>
      <c r="N114" s="143"/>
      <c r="O114" s="40"/>
      <c r="P114" s="40"/>
      <c r="Q114" s="22"/>
    </row>
    <row r="115" spans="2:17" ht="15.75" thickBot="1">
      <c r="B115" s="164" t="s">
        <v>19</v>
      </c>
      <c r="C115" s="164"/>
      <c r="D115" s="164"/>
      <c r="E115" s="36">
        <f>SUM(N85)</f>
        <v>26558.165687999986</v>
      </c>
      <c r="F115" s="141" t="s">
        <v>32</v>
      </c>
      <c r="G115" s="142"/>
      <c r="H115" s="142"/>
      <c r="I115" s="142"/>
      <c r="J115" s="142"/>
      <c r="K115" s="142"/>
      <c r="L115" s="142"/>
      <c r="M115" s="142"/>
      <c r="N115" s="143"/>
      <c r="O115" s="40"/>
      <c r="P115" s="40"/>
      <c r="Q115" s="22"/>
    </row>
    <row r="116" spans="2:17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5">
      <c r="B117" s="22"/>
      <c r="C117" s="22"/>
      <c r="D117" s="22"/>
      <c r="E117" s="176" t="s">
        <v>199</v>
      </c>
      <c r="F117" s="175"/>
      <c r="G117" s="175"/>
      <c r="H117" s="175"/>
      <c r="I117" s="28" t="s">
        <v>22</v>
      </c>
      <c r="J117" s="29"/>
      <c r="K117" s="43"/>
      <c r="L117" s="177" t="s">
        <v>43</v>
      </c>
      <c r="M117" s="177"/>
      <c r="N117" s="177"/>
      <c r="O117" s="43"/>
      <c r="P117" s="22"/>
      <c r="Q117" s="22"/>
    </row>
    <row r="118" spans="2:17" ht="15">
      <c r="B118" s="22"/>
      <c r="C118" s="22"/>
      <c r="D118" s="22"/>
      <c r="E118" s="175" t="s">
        <v>23</v>
      </c>
      <c r="F118" s="175"/>
      <c r="G118" s="175"/>
      <c r="H118" s="175"/>
      <c r="I118" s="29"/>
      <c r="J118" s="29"/>
      <c r="L118" s="175" t="s">
        <v>24</v>
      </c>
      <c r="M118" s="175"/>
      <c r="N118" s="175"/>
      <c r="O118" s="44"/>
      <c r="P118" s="22"/>
      <c r="Q118" s="22"/>
    </row>
    <row r="119" spans="2:17" ht="12.75">
      <c r="B119" s="22"/>
      <c r="C119" s="22"/>
      <c r="D119" s="22"/>
      <c r="E119" s="22"/>
      <c r="F119" s="23"/>
      <c r="G119" s="23"/>
      <c r="H119" s="23"/>
      <c r="I119" s="23"/>
      <c r="J119" s="23"/>
      <c r="K119" s="23"/>
      <c r="L119" s="23"/>
      <c r="M119" s="23"/>
      <c r="N119" s="22"/>
      <c r="O119" s="24"/>
      <c r="P119" s="23"/>
      <c r="Q119" s="22"/>
    </row>
    <row r="120" spans="2:17" ht="12.75">
      <c r="B120" s="22"/>
      <c r="C120" s="22"/>
      <c r="D120" s="22"/>
      <c r="E120" s="22"/>
      <c r="F120" s="23"/>
      <c r="G120" s="23"/>
      <c r="H120" s="23"/>
      <c r="I120" s="23"/>
      <c r="J120" s="23"/>
      <c r="K120" s="23"/>
      <c r="L120" s="23"/>
      <c r="M120" s="23"/>
      <c r="N120" s="22"/>
      <c r="O120" s="24"/>
      <c r="P120" s="23"/>
      <c r="Q120" s="22"/>
    </row>
    <row r="121" spans="2:17" ht="13.5" thickBot="1">
      <c r="B121" s="22"/>
      <c r="C121" s="22"/>
      <c r="D121" s="22"/>
      <c r="E121" s="22"/>
      <c r="F121" s="23"/>
      <c r="G121" s="23"/>
      <c r="H121" s="23"/>
      <c r="I121" s="23"/>
      <c r="J121" s="23"/>
      <c r="K121" s="23"/>
      <c r="L121" s="23"/>
      <c r="M121" s="23"/>
      <c r="N121" s="22"/>
      <c r="O121" s="24"/>
      <c r="P121" s="23"/>
      <c r="Q121" s="22"/>
    </row>
    <row r="122" spans="2:17" ht="12.75" customHeight="1">
      <c r="B122" s="160" t="s">
        <v>181</v>
      </c>
      <c r="C122" s="160"/>
      <c r="D122" s="160"/>
      <c r="E122" s="160" t="s">
        <v>174</v>
      </c>
      <c r="F122" s="160"/>
      <c r="G122" s="160"/>
      <c r="H122" s="160"/>
      <c r="I122" s="160"/>
      <c r="J122" s="160"/>
      <c r="K122" s="150" t="s">
        <v>178</v>
      </c>
      <c r="L122" s="151"/>
      <c r="M122" s="151"/>
      <c r="N122" s="152"/>
      <c r="O122" s="40"/>
      <c r="P122" s="40"/>
      <c r="Q122" s="22"/>
    </row>
    <row r="123" spans="2:17" ht="12.75" customHeight="1">
      <c r="B123" s="161"/>
      <c r="C123" s="161"/>
      <c r="D123" s="161"/>
      <c r="E123" s="161"/>
      <c r="F123" s="161"/>
      <c r="G123" s="161"/>
      <c r="H123" s="161"/>
      <c r="I123" s="161"/>
      <c r="J123" s="161"/>
      <c r="K123" s="153"/>
      <c r="L123" s="154"/>
      <c r="M123" s="154"/>
      <c r="N123" s="155"/>
      <c r="O123" s="40"/>
      <c r="P123" s="40"/>
      <c r="Q123" s="22"/>
    </row>
    <row r="124" spans="2:17" ht="12.75" customHeight="1" thickBot="1">
      <c r="B124" s="162"/>
      <c r="C124" s="162"/>
      <c r="D124" s="162"/>
      <c r="E124" s="162"/>
      <c r="F124" s="162"/>
      <c r="G124" s="162"/>
      <c r="H124" s="162"/>
      <c r="I124" s="162"/>
      <c r="J124" s="162"/>
      <c r="K124" s="156"/>
      <c r="L124" s="157"/>
      <c r="M124" s="157"/>
      <c r="N124" s="158"/>
      <c r="O124" s="40"/>
      <c r="P124" s="40"/>
      <c r="Q124" s="22"/>
    </row>
    <row r="125" spans="2:17" ht="13.5" thickBo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3"/>
      <c r="Q125" s="22"/>
    </row>
    <row r="126" spans="2:17" s="4" customFormat="1" ht="21" customHeight="1" thickBot="1">
      <c r="B126" s="164" t="s">
        <v>133</v>
      </c>
      <c r="C126" s="164"/>
      <c r="D126" s="164"/>
      <c r="E126" s="141" t="s">
        <v>132</v>
      </c>
      <c r="F126" s="142"/>
      <c r="G126" s="142"/>
      <c r="H126" s="142"/>
      <c r="I126" s="142"/>
      <c r="J126" s="143"/>
      <c r="K126" s="164" t="s">
        <v>168</v>
      </c>
      <c r="L126" s="164"/>
      <c r="M126" s="164"/>
      <c r="N126" s="164"/>
      <c r="O126" s="40"/>
      <c r="P126" s="40"/>
      <c r="Q126" s="30"/>
    </row>
    <row r="127" spans="2:17" s="4" customFormat="1" ht="21" customHeight="1" thickBot="1">
      <c r="B127" s="164" t="s">
        <v>35</v>
      </c>
      <c r="C127" s="164"/>
      <c r="D127" s="164"/>
      <c r="E127" s="141" t="s">
        <v>31</v>
      </c>
      <c r="F127" s="142"/>
      <c r="G127" s="142"/>
      <c r="H127" s="142"/>
      <c r="I127" s="142"/>
      <c r="J127" s="143"/>
      <c r="K127" s="164" t="s">
        <v>40</v>
      </c>
      <c r="L127" s="164"/>
      <c r="M127" s="164"/>
      <c r="N127" s="164"/>
      <c r="O127" s="40"/>
      <c r="P127" s="40"/>
      <c r="Q127" s="30"/>
    </row>
    <row r="128" spans="5:17" ht="15" customHeight="1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/>
    </row>
    <row r="129" spans="5:17" ht="14.25" customHeight="1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/>
    </row>
    <row r="130" spans="6:17" ht="12" customHeight="1" thickBot="1"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.75" customHeight="1">
      <c r="B131" s="160" t="s">
        <v>181</v>
      </c>
      <c r="C131" s="160"/>
      <c r="D131" s="160"/>
      <c r="E131" s="160" t="s">
        <v>174</v>
      </c>
      <c r="F131" s="160"/>
      <c r="G131" s="160"/>
      <c r="H131" s="160"/>
      <c r="I131" s="160"/>
      <c r="J131" s="160"/>
      <c r="K131" s="150" t="s">
        <v>178</v>
      </c>
      <c r="L131" s="151"/>
      <c r="M131" s="151"/>
      <c r="N131" s="152"/>
      <c r="O131"/>
      <c r="P131"/>
      <c r="Q131"/>
    </row>
    <row r="132" spans="2:17" ht="12" customHeight="1">
      <c r="B132" s="161"/>
      <c r="C132" s="161"/>
      <c r="D132" s="161"/>
      <c r="E132" s="161"/>
      <c r="F132" s="161"/>
      <c r="G132" s="161"/>
      <c r="H132" s="161"/>
      <c r="I132" s="161"/>
      <c r="J132" s="161"/>
      <c r="K132" s="153"/>
      <c r="L132" s="154"/>
      <c r="M132" s="154"/>
      <c r="N132" s="155"/>
      <c r="O132"/>
      <c r="P132"/>
      <c r="Q132"/>
    </row>
    <row r="133" spans="2:17" ht="12" customHeight="1" thickBot="1">
      <c r="B133" s="162"/>
      <c r="C133" s="162"/>
      <c r="D133" s="162"/>
      <c r="E133" s="162"/>
      <c r="F133" s="162"/>
      <c r="G133" s="162"/>
      <c r="H133" s="162"/>
      <c r="I133" s="162"/>
      <c r="J133" s="162"/>
      <c r="K133" s="156"/>
      <c r="L133" s="157"/>
      <c r="M133" s="157"/>
      <c r="N133" s="158"/>
      <c r="O133"/>
      <c r="P133"/>
      <c r="Q133"/>
    </row>
    <row r="134" spans="2:17" ht="1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/>
      <c r="O134"/>
      <c r="P134"/>
      <c r="Q134"/>
    </row>
    <row r="135" spans="2:17" ht="18" customHeight="1">
      <c r="B135" s="144" t="s">
        <v>11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/>
      <c r="O135"/>
      <c r="P135"/>
      <c r="Q135"/>
    </row>
    <row r="136" spans="2:17" ht="15" customHeight="1" thickBot="1">
      <c r="B136" s="22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/>
      <c r="O136"/>
      <c r="P136"/>
      <c r="Q136"/>
    </row>
    <row r="137" spans="2:17" ht="15.75" thickBot="1">
      <c r="B137" s="141" t="s">
        <v>12</v>
      </c>
      <c r="C137" s="142"/>
      <c r="D137" s="143"/>
      <c r="E137" s="141" t="s">
        <v>63</v>
      </c>
      <c r="F137" s="142"/>
      <c r="G137" s="142"/>
      <c r="H137" s="142"/>
      <c r="I137" s="142"/>
      <c r="J137" s="142"/>
      <c r="K137" s="142"/>
      <c r="L137" s="142"/>
      <c r="M137" s="142"/>
      <c r="N137" s="143"/>
      <c r="O137"/>
      <c r="P137"/>
      <c r="Q137"/>
    </row>
    <row r="138" spans="2:17" ht="15.75" thickBot="1">
      <c r="B138" s="141" t="s">
        <v>13</v>
      </c>
      <c r="C138" s="142"/>
      <c r="D138" s="143"/>
      <c r="E138" s="141" t="s">
        <v>28</v>
      </c>
      <c r="F138" s="142"/>
      <c r="G138" s="142"/>
      <c r="H138" s="142"/>
      <c r="I138" s="142"/>
      <c r="J138" s="142"/>
      <c r="K138" s="142"/>
      <c r="L138" s="142"/>
      <c r="M138" s="142"/>
      <c r="N138" s="143"/>
      <c r="O138"/>
      <c r="P138"/>
      <c r="Q138"/>
    </row>
    <row r="139" spans="2:17" ht="15.75" thickBot="1">
      <c r="B139" s="141" t="s">
        <v>14</v>
      </c>
      <c r="C139" s="142"/>
      <c r="D139" s="143"/>
      <c r="E139" s="141" t="s">
        <v>29</v>
      </c>
      <c r="F139" s="142"/>
      <c r="G139" s="142"/>
      <c r="H139" s="142"/>
      <c r="I139" s="142"/>
      <c r="J139" s="142"/>
      <c r="K139" s="142"/>
      <c r="L139" s="142"/>
      <c r="M139" s="142"/>
      <c r="N139" s="143"/>
      <c r="O139"/>
      <c r="P139"/>
      <c r="Q139"/>
    </row>
    <row r="140" spans="2:17" ht="15.75" thickBot="1">
      <c r="B140" s="141" t="s">
        <v>15</v>
      </c>
      <c r="C140" s="142"/>
      <c r="D140" s="143"/>
      <c r="E140" s="172" t="s">
        <v>16</v>
      </c>
      <c r="F140" s="173"/>
      <c r="G140" s="173"/>
      <c r="H140" s="173"/>
      <c r="I140" s="173"/>
      <c r="J140" s="173"/>
      <c r="K140" s="173"/>
      <c r="L140" s="173"/>
      <c r="M140" s="173"/>
      <c r="N140" s="174"/>
      <c r="O140"/>
      <c r="P140"/>
      <c r="Q140"/>
    </row>
    <row r="141" spans="2:17" ht="1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/>
      <c r="O141"/>
      <c r="P141"/>
      <c r="Q141"/>
    </row>
    <row r="142" spans="2:17" ht="16.5" customHeight="1">
      <c r="B142" s="144" t="s">
        <v>198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/>
      <c r="P142"/>
      <c r="Q142"/>
    </row>
    <row r="143" spans="2:17" ht="15" customHeight="1" thickBot="1">
      <c r="B143" s="22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/>
      <c r="O143"/>
      <c r="P143"/>
      <c r="Q143"/>
    </row>
    <row r="144" spans="2:17" ht="15.75" customHeight="1" thickBot="1">
      <c r="B144" s="178" t="s">
        <v>17</v>
      </c>
      <c r="C144" s="179"/>
      <c r="D144" s="180"/>
      <c r="E144" s="133">
        <f>SUM(N83+N84)</f>
        <v>65361.056</v>
      </c>
      <c r="F144" s="141" t="s">
        <v>18</v>
      </c>
      <c r="G144" s="142"/>
      <c r="H144" s="142"/>
      <c r="I144" s="142"/>
      <c r="J144" s="142"/>
      <c r="K144" s="142"/>
      <c r="L144" s="142"/>
      <c r="M144" s="142"/>
      <c r="N144" s="143"/>
      <c r="O144"/>
      <c r="P144"/>
      <c r="Q144"/>
    </row>
    <row r="145" spans="2:17" ht="15.75" thickBot="1">
      <c r="B145" s="141" t="s">
        <v>19</v>
      </c>
      <c r="C145" s="142"/>
      <c r="D145" s="143"/>
      <c r="E145" s="132">
        <f>SUM(N84)</f>
        <v>53571.384</v>
      </c>
      <c r="F145" s="141" t="s">
        <v>20</v>
      </c>
      <c r="G145" s="142"/>
      <c r="H145" s="142"/>
      <c r="I145" s="142"/>
      <c r="J145" s="142"/>
      <c r="K145" s="142"/>
      <c r="L145" s="142"/>
      <c r="M145" s="142"/>
      <c r="N145" s="143"/>
      <c r="O145" s="131"/>
      <c r="P145"/>
      <c r="Q145"/>
    </row>
    <row r="146" spans="2:15" ht="15.75" thickBot="1">
      <c r="B146" s="141" t="s">
        <v>19</v>
      </c>
      <c r="C146" s="142"/>
      <c r="D146" s="143"/>
      <c r="E146" s="132">
        <f>SUM(N83)</f>
        <v>11789.672</v>
      </c>
      <c r="F146" s="141" t="s">
        <v>21</v>
      </c>
      <c r="G146" s="142"/>
      <c r="H146" s="142"/>
      <c r="I146" s="142"/>
      <c r="J146" s="142"/>
      <c r="K146" s="142"/>
      <c r="L146" s="142"/>
      <c r="M146" s="142"/>
      <c r="N146" s="143"/>
      <c r="O146" s="131"/>
    </row>
    <row r="147" spans="2:14" ht="15" customHeight="1">
      <c r="B147" s="49"/>
      <c r="C147" s="49"/>
      <c r="D147" s="49"/>
      <c r="E147" s="51"/>
      <c r="F147" s="51"/>
      <c r="G147" s="49"/>
      <c r="H147" s="49"/>
      <c r="I147" s="49"/>
      <c r="J147" s="49"/>
      <c r="K147" s="49"/>
      <c r="L147" s="49"/>
      <c r="M147" s="49"/>
      <c r="N147" s="49"/>
    </row>
    <row r="148" spans="2:14" ht="15">
      <c r="B148" s="49"/>
      <c r="C148" s="49"/>
      <c r="D148" s="49"/>
      <c r="E148" s="176" t="s">
        <v>199</v>
      </c>
      <c r="F148" s="175"/>
      <c r="G148" s="175"/>
      <c r="H148" s="28" t="s">
        <v>22</v>
      </c>
      <c r="I148" s="29"/>
      <c r="K148" s="177" t="s">
        <v>45</v>
      </c>
      <c r="L148" s="177"/>
      <c r="M148" s="177"/>
      <c r="N148" s="49"/>
    </row>
    <row r="149" spans="2:13" ht="15">
      <c r="B149" s="49"/>
      <c r="C149" s="49"/>
      <c r="D149" s="49"/>
      <c r="E149" s="175" t="s">
        <v>23</v>
      </c>
      <c r="F149" s="175"/>
      <c r="G149" s="175"/>
      <c r="H149" s="29"/>
      <c r="I149" s="29"/>
      <c r="J149" s="29"/>
      <c r="K149" s="175" t="s">
        <v>24</v>
      </c>
      <c r="L149" s="175"/>
      <c r="M149" s="175"/>
    </row>
    <row r="150" spans="2:13" ht="15" customHeight="1">
      <c r="B150" s="49"/>
      <c r="C150" s="49"/>
      <c r="D150" s="49"/>
      <c r="E150" s="28"/>
      <c r="F150" s="28"/>
      <c r="G150" s="28"/>
      <c r="H150" s="29"/>
      <c r="I150" s="29"/>
      <c r="J150" s="29"/>
      <c r="K150" s="28"/>
      <c r="L150" s="28"/>
      <c r="M150" s="28"/>
    </row>
    <row r="151" spans="2:14" ht="18" customHeight="1">
      <c r="B151" s="144" t="s">
        <v>136</v>
      </c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</row>
    <row r="152" spans="2:14" ht="15" customHeight="1" thickBot="1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</row>
    <row r="153" spans="2:14" ht="15.75" thickBot="1">
      <c r="B153" s="141" t="s">
        <v>12</v>
      </c>
      <c r="C153" s="142"/>
      <c r="D153" s="143"/>
      <c r="E153" s="141" t="s">
        <v>63</v>
      </c>
      <c r="F153" s="142"/>
      <c r="G153" s="142"/>
      <c r="H153" s="142"/>
      <c r="I153" s="142"/>
      <c r="J153" s="142"/>
      <c r="K153" s="142"/>
      <c r="L153" s="142"/>
      <c r="M153" s="142"/>
      <c r="N153" s="143"/>
    </row>
    <row r="154" spans="2:14" ht="15.75" thickBot="1">
      <c r="B154" s="141" t="s">
        <v>13</v>
      </c>
      <c r="C154" s="142"/>
      <c r="D154" s="143"/>
      <c r="E154" s="141" t="s">
        <v>28</v>
      </c>
      <c r="F154" s="142"/>
      <c r="G154" s="142"/>
      <c r="H154" s="142"/>
      <c r="I154" s="142"/>
      <c r="J154" s="142"/>
      <c r="K154" s="142"/>
      <c r="L154" s="142"/>
      <c r="M154" s="142"/>
      <c r="N154" s="143"/>
    </row>
    <row r="155" spans="2:14" ht="15.75" thickBot="1">
      <c r="B155" s="141" t="s">
        <v>14</v>
      </c>
      <c r="C155" s="142"/>
      <c r="D155" s="143"/>
      <c r="E155" s="141" t="s">
        <v>29</v>
      </c>
      <c r="F155" s="142"/>
      <c r="G155" s="142"/>
      <c r="H155" s="142"/>
      <c r="I155" s="142"/>
      <c r="J155" s="142"/>
      <c r="K155" s="142"/>
      <c r="L155" s="142"/>
      <c r="M155" s="142"/>
      <c r="N155" s="143"/>
    </row>
    <row r="156" spans="2:14" ht="15.75" thickBot="1">
      <c r="B156" s="141" t="s">
        <v>15</v>
      </c>
      <c r="C156" s="142"/>
      <c r="D156" s="143"/>
      <c r="E156" s="172" t="s">
        <v>16</v>
      </c>
      <c r="F156" s="173"/>
      <c r="G156" s="173"/>
      <c r="H156" s="173"/>
      <c r="I156" s="173"/>
      <c r="J156" s="173"/>
      <c r="K156" s="173"/>
      <c r="L156" s="173"/>
      <c r="M156" s="173"/>
      <c r="N156" s="174"/>
    </row>
    <row r="157" spans="2:14" ht="15" customHeight="1">
      <c r="B157" s="49"/>
      <c r="C157" s="49"/>
      <c r="D157" s="49"/>
      <c r="E157" s="74"/>
      <c r="F157" s="74"/>
      <c r="G157" s="74"/>
      <c r="H157" s="74"/>
      <c r="I157" s="74"/>
      <c r="J157" s="74"/>
      <c r="K157" s="74"/>
      <c r="L157" s="74"/>
      <c r="M157" s="74"/>
      <c r="N157" s="74"/>
    </row>
    <row r="158" spans="2:14" ht="18" customHeight="1">
      <c r="B158" s="144" t="s">
        <v>198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2:13" ht="15" customHeight="1" thickBot="1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</row>
    <row r="160" spans="2:14" ht="15.75" customHeight="1" thickBot="1">
      <c r="B160" s="178" t="s">
        <v>17</v>
      </c>
      <c r="C160" s="179"/>
      <c r="D160" s="180"/>
      <c r="E160" s="133">
        <f>SUM(N85)</f>
        <v>26558.165687999986</v>
      </c>
      <c r="F160" s="141" t="s">
        <v>18</v>
      </c>
      <c r="G160" s="142"/>
      <c r="H160" s="142"/>
      <c r="I160" s="142"/>
      <c r="J160" s="142"/>
      <c r="K160" s="142"/>
      <c r="L160" s="142"/>
      <c r="M160" s="142"/>
      <c r="N160" s="143"/>
    </row>
    <row r="161" spans="2:14" ht="15.75" thickBot="1">
      <c r="B161" s="141" t="s">
        <v>19</v>
      </c>
      <c r="C161" s="142"/>
      <c r="D161" s="143"/>
      <c r="E161" s="132" t="s">
        <v>135</v>
      </c>
      <c r="F161" s="141" t="s">
        <v>32</v>
      </c>
      <c r="G161" s="142"/>
      <c r="H161" s="142"/>
      <c r="I161" s="142"/>
      <c r="J161" s="142"/>
      <c r="K161" s="142"/>
      <c r="L161" s="142"/>
      <c r="M161" s="142"/>
      <c r="N161" s="143"/>
    </row>
    <row r="162" spans="2:13" ht="15" customHeight="1">
      <c r="B162" s="49"/>
      <c r="C162" s="49"/>
      <c r="D162" s="49"/>
      <c r="E162" s="51"/>
      <c r="F162" s="51"/>
      <c r="G162" s="49"/>
      <c r="H162" s="49"/>
      <c r="I162" s="49"/>
      <c r="J162" s="49"/>
      <c r="K162" s="49"/>
      <c r="L162" s="49"/>
      <c r="M162" s="49"/>
    </row>
    <row r="163" spans="2:13" ht="15">
      <c r="B163" s="22"/>
      <c r="C163" s="22"/>
      <c r="D163" s="22"/>
      <c r="E163" s="176" t="s">
        <v>199</v>
      </c>
      <c r="F163" s="175"/>
      <c r="G163" s="175"/>
      <c r="H163" s="28" t="s">
        <v>22</v>
      </c>
      <c r="I163" s="29"/>
      <c r="K163" s="177" t="s">
        <v>45</v>
      </c>
      <c r="L163" s="177"/>
      <c r="M163" s="177"/>
    </row>
    <row r="164" spans="2:13" ht="15">
      <c r="B164" s="22"/>
      <c r="C164" s="22"/>
      <c r="D164" s="22"/>
      <c r="E164" s="175" t="s">
        <v>23</v>
      </c>
      <c r="F164" s="175"/>
      <c r="G164" s="175"/>
      <c r="H164" s="29"/>
      <c r="I164" s="29"/>
      <c r="J164" s="29"/>
      <c r="K164" s="175" t="s">
        <v>24</v>
      </c>
      <c r="L164" s="175"/>
      <c r="M164" s="175"/>
    </row>
    <row r="165" spans="2:14" ht="15" customHeight="1" thickBot="1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2:14" ht="15.75" thickBot="1">
      <c r="B166" s="164" t="s">
        <v>133</v>
      </c>
      <c r="C166" s="164"/>
      <c r="D166" s="164"/>
      <c r="E166" s="141" t="s">
        <v>132</v>
      </c>
      <c r="F166" s="142"/>
      <c r="G166" s="142"/>
      <c r="H166" s="142"/>
      <c r="I166" s="142"/>
      <c r="J166" s="143"/>
      <c r="K166" s="164" t="s">
        <v>168</v>
      </c>
      <c r="L166" s="164"/>
      <c r="M166" s="164"/>
      <c r="N166" s="164"/>
    </row>
    <row r="167" spans="2:14" ht="15.75" thickBot="1">
      <c r="B167" s="164" t="s">
        <v>35</v>
      </c>
      <c r="C167" s="164"/>
      <c r="D167" s="164"/>
      <c r="E167" s="141" t="s">
        <v>31</v>
      </c>
      <c r="F167" s="142"/>
      <c r="G167" s="142"/>
      <c r="H167" s="142"/>
      <c r="I167" s="142"/>
      <c r="J167" s="143"/>
      <c r="K167" s="164" t="s">
        <v>40</v>
      </c>
      <c r="L167" s="164"/>
      <c r="M167" s="164"/>
      <c r="N167" s="164"/>
    </row>
  </sheetData>
  <sheetProtection/>
  <mergeCells count="99">
    <mergeCell ref="B166:D166"/>
    <mergeCell ref="E166:J166"/>
    <mergeCell ref="K166:N166"/>
    <mergeCell ref="B167:D167"/>
    <mergeCell ref="E167:J167"/>
    <mergeCell ref="K167:N167"/>
    <mergeCell ref="E163:G163"/>
    <mergeCell ref="K163:M163"/>
    <mergeCell ref="E164:G164"/>
    <mergeCell ref="K164:M164"/>
    <mergeCell ref="E148:G148"/>
    <mergeCell ref="K148:M148"/>
    <mergeCell ref="E149:G149"/>
    <mergeCell ref="K149:M149"/>
    <mergeCell ref="B151:N151"/>
    <mergeCell ref="B160:D160"/>
    <mergeCell ref="B161:D161"/>
    <mergeCell ref="E155:N155"/>
    <mergeCell ref="B156:D156"/>
    <mergeCell ref="E156:N156"/>
    <mergeCell ref="B155:D155"/>
    <mergeCell ref="B158:N158"/>
    <mergeCell ref="F160:N160"/>
    <mergeCell ref="F161:N161"/>
    <mergeCell ref="B145:D145"/>
    <mergeCell ref="B146:D146"/>
    <mergeCell ref="F145:N145"/>
    <mergeCell ref="F146:N146"/>
    <mergeCell ref="B140:D140"/>
    <mergeCell ref="E140:N140"/>
    <mergeCell ref="B142:N142"/>
    <mergeCell ref="B144:D144"/>
    <mergeCell ref="F144:N144"/>
    <mergeCell ref="B137:D137"/>
    <mergeCell ref="E137:N137"/>
    <mergeCell ref="B138:D138"/>
    <mergeCell ref="E138:N138"/>
    <mergeCell ref="B139:D139"/>
    <mergeCell ref="E139:N139"/>
    <mergeCell ref="E127:J127"/>
    <mergeCell ref="K127:N127"/>
    <mergeCell ref="B131:D133"/>
    <mergeCell ref="E131:J133"/>
    <mergeCell ref="K131:N133"/>
    <mergeCell ref="B135:M135"/>
    <mergeCell ref="B127:D127"/>
    <mergeCell ref="E118:H118"/>
    <mergeCell ref="L118:N118"/>
    <mergeCell ref="B122:D124"/>
    <mergeCell ref="E122:J124"/>
    <mergeCell ref="K122:N124"/>
    <mergeCell ref="E126:J126"/>
    <mergeCell ref="K126:N126"/>
    <mergeCell ref="B126:D126"/>
    <mergeCell ref="B113:D113"/>
    <mergeCell ref="F113:N113"/>
    <mergeCell ref="B114:D114"/>
    <mergeCell ref="F114:N114"/>
    <mergeCell ref="F115:N115"/>
    <mergeCell ref="E117:H117"/>
    <mergeCell ref="L117:N117"/>
    <mergeCell ref="B115:D115"/>
    <mergeCell ref="B106:D106"/>
    <mergeCell ref="E106:N106"/>
    <mergeCell ref="B107:D107"/>
    <mergeCell ref="E107:N107"/>
    <mergeCell ref="B110:N110"/>
    <mergeCell ref="B112:D112"/>
    <mergeCell ref="F112:N112"/>
    <mergeCell ref="E108:N108"/>
    <mergeCell ref="B108:D108"/>
    <mergeCell ref="B98:D100"/>
    <mergeCell ref="E98:J100"/>
    <mergeCell ref="K98:N100"/>
    <mergeCell ref="B103:N103"/>
    <mergeCell ref="B105:D105"/>
    <mergeCell ref="E105:N105"/>
    <mergeCell ref="B84:D84"/>
    <mergeCell ref="G84:K84"/>
    <mergeCell ref="B85:D85"/>
    <mergeCell ref="G85:K85"/>
    <mergeCell ref="B86:D86"/>
    <mergeCell ref="G86:K86"/>
    <mergeCell ref="G78:K80"/>
    <mergeCell ref="L78:N78"/>
    <mergeCell ref="L79:N79"/>
    <mergeCell ref="L80:N80"/>
    <mergeCell ref="G82:K82"/>
    <mergeCell ref="G83:K83"/>
    <mergeCell ref="B153:D153"/>
    <mergeCell ref="E153:N153"/>
    <mergeCell ref="B154:D154"/>
    <mergeCell ref="E154:N154"/>
    <mergeCell ref="B2:O2"/>
    <mergeCell ref="B80:D80"/>
    <mergeCell ref="B81:D81"/>
    <mergeCell ref="B83:D83"/>
    <mergeCell ref="B82:D82"/>
    <mergeCell ref="B78:E79"/>
  </mergeCells>
  <hyperlinks>
    <hyperlink ref="E108" r:id="rId1" display="radojevicboban@gmail.com"/>
    <hyperlink ref="E140" r:id="rId2" display="radojevicboban@gmail.com"/>
    <hyperlink ref="E156" r:id="rId3" display="radojevicboban@gmail.com"/>
  </hyperlinks>
  <printOptions horizontalCentered="1" verticalCentered="1"/>
  <pageMargins left="0" right="0" top="0" bottom="0" header="0" footer="0"/>
  <pageSetup horizontalDpi="600" verticalDpi="600" orientation="landscape" paperSize="9" r:id="rId6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31"/>
  <sheetViews>
    <sheetView zoomScale="90" zoomScaleNormal="90" zoomScalePageLayoutView="0" workbookViewId="0" topLeftCell="A73">
      <selection activeCell="R101" sqref="R101"/>
    </sheetView>
  </sheetViews>
  <sheetFormatPr defaultColWidth="9.140625" defaultRowHeight="12.75"/>
  <cols>
    <col min="1" max="1" width="1.57421875" style="0" customWidth="1"/>
    <col min="2" max="2" width="5.00390625" style="0" customWidth="1"/>
    <col min="3" max="3" width="28.00390625" style="0" customWidth="1"/>
    <col min="4" max="4" width="8.8515625" style="0" customWidth="1"/>
    <col min="5" max="5" width="10.57421875" style="0" customWidth="1"/>
    <col min="6" max="6" width="8.28125" style="1" customWidth="1"/>
    <col min="7" max="7" width="7.7109375" style="1" customWidth="1"/>
    <col min="8" max="8" width="8.57421875" style="1" customWidth="1"/>
    <col min="9" max="11" width="8.7109375" style="1" customWidth="1"/>
    <col min="12" max="12" width="10.421875" style="1" customWidth="1"/>
    <col min="13" max="13" width="10.140625" style="1" customWidth="1"/>
    <col min="14" max="14" width="10.8515625" style="1" customWidth="1"/>
    <col min="15" max="15" width="10.140625" style="2" customWidth="1"/>
    <col min="16" max="16" width="10.140625" style="1" customWidth="1"/>
    <col min="17" max="17" width="12.7109375" style="1" customWidth="1"/>
  </cols>
  <sheetData>
    <row r="1" ht="12.75"/>
    <row r="2" spans="2:17" ht="21" customHeight="1">
      <c r="B2" s="147" t="s">
        <v>200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26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146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137">
        <v>77.5</v>
      </c>
      <c r="E4" s="6">
        <v>1</v>
      </c>
      <c r="F4" s="7">
        <f>$E$80/SUM($E$4:$E$75)*1</f>
        <v>57.378571428571426</v>
      </c>
      <c r="G4" s="7">
        <f>E81/B75</f>
        <v>9.708333333333334</v>
      </c>
      <c r="H4" s="7">
        <v>150</v>
      </c>
      <c r="I4" s="7">
        <v>200</v>
      </c>
      <c r="J4" s="7">
        <v>320</v>
      </c>
      <c r="K4" s="7">
        <f>SUM(D4*6.9)</f>
        <v>534.75</v>
      </c>
      <c r="L4" s="7">
        <f>SUM(F4:K4)</f>
        <v>1271.8369047619049</v>
      </c>
      <c r="M4" s="7">
        <f>SUM(L4*1.096)</f>
        <v>1393.9332476190477</v>
      </c>
      <c r="N4" s="8"/>
      <c r="O4" s="8">
        <f>SUM(M4:N4)</f>
        <v>1393.9332476190477</v>
      </c>
      <c r="P4" s="8"/>
      <c r="Q4" s="8">
        <f>SUM(P4-O4)</f>
        <v>-1393.9332476190477</v>
      </c>
    </row>
    <row r="5" spans="2:17" ht="17.25" customHeight="1">
      <c r="B5" s="18">
        <v>2</v>
      </c>
      <c r="C5" s="70" t="s">
        <v>65</v>
      </c>
      <c r="D5" s="137">
        <v>69.27</v>
      </c>
      <c r="E5" s="6">
        <v>3</v>
      </c>
      <c r="F5" s="7">
        <f>$E$80/SUM($E$4:$E$75)*3</f>
        <v>172.13571428571427</v>
      </c>
      <c r="G5" s="7">
        <f>E81/B75</f>
        <v>9.708333333333334</v>
      </c>
      <c r="H5" s="7">
        <v>150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1329.8070476190476</v>
      </c>
      <c r="M5" s="7">
        <f aca="true" t="shared" si="2" ref="M5:M68">SUM(L5*1.096)</f>
        <v>1457.4685241904763</v>
      </c>
      <c r="N5" s="8">
        <v>150</v>
      </c>
      <c r="O5" s="8">
        <f aca="true" t="shared" si="3" ref="O5:O68">SUM(M5:N5)</f>
        <v>1607.4685241904763</v>
      </c>
      <c r="P5" s="8"/>
      <c r="Q5" s="8">
        <f aca="true" t="shared" si="4" ref="Q5:Q68">SUM(P5-O5)</f>
        <v>-1607.4685241904763</v>
      </c>
    </row>
    <row r="6" spans="2:17" ht="17.25" customHeight="1">
      <c r="B6" s="18">
        <v>3</v>
      </c>
      <c r="C6" s="70" t="s">
        <v>131</v>
      </c>
      <c r="D6" s="137">
        <v>50.4</v>
      </c>
      <c r="E6" s="6">
        <v>1</v>
      </c>
      <c r="F6" s="7">
        <f>$E$80/SUM($E$4:$E$75)*1</f>
        <v>57.378571428571426</v>
      </c>
      <c r="G6" s="7">
        <f>E81/B75</f>
        <v>9.708333333333334</v>
      </c>
      <c r="H6" s="7">
        <v>150</v>
      </c>
      <c r="I6" s="7">
        <v>200</v>
      </c>
      <c r="J6" s="7">
        <v>320</v>
      </c>
      <c r="K6" s="7">
        <f t="shared" si="0"/>
        <v>347.76</v>
      </c>
      <c r="L6" s="7">
        <f t="shared" si="1"/>
        <v>1084.8469047619046</v>
      </c>
      <c r="M6" s="7">
        <f t="shared" si="2"/>
        <v>1188.9922076190476</v>
      </c>
      <c r="N6" s="8"/>
      <c r="O6" s="8">
        <f t="shared" si="3"/>
        <v>1188.9922076190476</v>
      </c>
      <c r="P6" s="8"/>
      <c r="Q6" s="8">
        <f t="shared" si="4"/>
        <v>-1188.9922076190476</v>
      </c>
    </row>
    <row r="7" spans="2:17" ht="17.25" customHeight="1">
      <c r="B7" s="18">
        <v>4</v>
      </c>
      <c r="C7" s="70" t="s">
        <v>66</v>
      </c>
      <c r="D7" s="137">
        <v>28.17</v>
      </c>
      <c r="E7" s="6">
        <v>2</v>
      </c>
      <c r="F7" s="7">
        <f>$E$80/SUM($E$4:$E$75)*2</f>
        <v>114.75714285714285</v>
      </c>
      <c r="G7" s="7">
        <f>E81/B75</f>
        <v>9.708333333333334</v>
      </c>
      <c r="H7" s="7">
        <v>150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988.8384761904763</v>
      </c>
      <c r="M7" s="7">
        <f t="shared" si="2"/>
        <v>1083.7669699047622</v>
      </c>
      <c r="N7" s="8"/>
      <c r="O7" s="8">
        <f t="shared" si="3"/>
        <v>1083.7669699047622</v>
      </c>
      <c r="P7" s="8"/>
      <c r="Q7" s="8">
        <f t="shared" si="4"/>
        <v>-1083.7669699047622</v>
      </c>
    </row>
    <row r="8" spans="2:17" ht="17.25" customHeight="1">
      <c r="B8" s="18">
        <v>5</v>
      </c>
      <c r="C8" s="70" t="s">
        <v>67</v>
      </c>
      <c r="D8" s="137">
        <v>50.96</v>
      </c>
      <c r="E8" s="6">
        <v>2</v>
      </c>
      <c r="F8" s="7">
        <f>$E$80/SUM($E$4:$E$75)*2</f>
        <v>114.75714285714285</v>
      </c>
      <c r="G8" s="7">
        <f>E81/B75</f>
        <v>9.708333333333334</v>
      </c>
      <c r="H8" s="7">
        <v>150</v>
      </c>
      <c r="I8" s="7">
        <v>200</v>
      </c>
      <c r="J8" s="7">
        <v>320</v>
      </c>
      <c r="K8" s="7">
        <f t="shared" si="0"/>
        <v>351.624</v>
      </c>
      <c r="L8" s="7">
        <f t="shared" si="1"/>
        <v>1146.0894761904763</v>
      </c>
      <c r="M8" s="7">
        <f t="shared" si="2"/>
        <v>1256.1140659047621</v>
      </c>
      <c r="N8" s="8"/>
      <c r="O8" s="8">
        <f t="shared" si="3"/>
        <v>1256.1140659047621</v>
      </c>
      <c r="P8" s="8"/>
      <c r="Q8" s="8">
        <f t="shared" si="4"/>
        <v>-1256.1140659047621</v>
      </c>
    </row>
    <row r="9" spans="2:17" ht="17.25" customHeight="1">
      <c r="B9" s="18">
        <v>6</v>
      </c>
      <c r="C9" s="70" t="s">
        <v>166</v>
      </c>
      <c r="D9" s="137">
        <v>77.5</v>
      </c>
      <c r="E9" s="6">
        <v>1</v>
      </c>
      <c r="F9" s="7">
        <f>$E$80/SUM($E$4:$E$75)*1</f>
        <v>57.378571428571426</v>
      </c>
      <c r="G9" s="7">
        <f>E81/B75</f>
        <v>9.708333333333334</v>
      </c>
      <c r="H9" s="7">
        <v>150</v>
      </c>
      <c r="I9" s="7">
        <v>200</v>
      </c>
      <c r="J9" s="7">
        <v>320</v>
      </c>
      <c r="K9" s="7">
        <f t="shared" si="0"/>
        <v>534.75</v>
      </c>
      <c r="L9" s="7">
        <f t="shared" si="1"/>
        <v>1271.8369047619049</v>
      </c>
      <c r="M9" s="7">
        <f t="shared" si="2"/>
        <v>1393.9332476190477</v>
      </c>
      <c r="N9" s="8"/>
      <c r="O9" s="8">
        <f t="shared" si="3"/>
        <v>1393.9332476190477</v>
      </c>
      <c r="P9" s="8"/>
      <c r="Q9" s="8">
        <f t="shared" si="4"/>
        <v>-1393.9332476190477</v>
      </c>
    </row>
    <row r="10" spans="2:17" ht="17.25" customHeight="1">
      <c r="B10" s="18">
        <v>7</v>
      </c>
      <c r="C10" s="70" t="s">
        <v>68</v>
      </c>
      <c r="D10" s="137">
        <v>69.27</v>
      </c>
      <c r="E10" s="6">
        <v>4</v>
      </c>
      <c r="F10" s="7">
        <f>$E$80/SUM($E$4:$E$75)*4</f>
        <v>229.5142857142857</v>
      </c>
      <c r="G10" s="7">
        <f>E81/B75</f>
        <v>9.708333333333334</v>
      </c>
      <c r="H10" s="7">
        <v>150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1387.185619047619</v>
      </c>
      <c r="M10" s="7">
        <f t="shared" si="2"/>
        <v>1520.3554384761906</v>
      </c>
      <c r="N10" s="8"/>
      <c r="O10" s="8">
        <f t="shared" si="3"/>
        <v>1520.3554384761906</v>
      </c>
      <c r="P10" s="8"/>
      <c r="Q10" s="8">
        <f t="shared" si="4"/>
        <v>-1520.3554384761906</v>
      </c>
    </row>
    <row r="11" spans="2:17" ht="17.25" customHeight="1">
      <c r="B11" s="18">
        <v>8</v>
      </c>
      <c r="C11" s="70" t="s">
        <v>69</v>
      </c>
      <c r="D11" s="137">
        <v>50.4</v>
      </c>
      <c r="E11" s="6">
        <v>1</v>
      </c>
      <c r="F11" s="7">
        <f>$E$80/SUM($E$4:$E$75)*1</f>
        <v>57.378571428571426</v>
      </c>
      <c r="G11" s="7">
        <f>E81/B75</f>
        <v>9.708333333333334</v>
      </c>
      <c r="H11" s="7">
        <v>150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1084.8469047619046</v>
      </c>
      <c r="M11" s="7">
        <f t="shared" si="2"/>
        <v>1188.9922076190476</v>
      </c>
      <c r="N11" s="8"/>
      <c r="O11" s="8">
        <f t="shared" si="3"/>
        <v>1188.9922076190476</v>
      </c>
      <c r="P11" s="8"/>
      <c r="Q11" s="8">
        <f t="shared" si="4"/>
        <v>-1188.9922076190476</v>
      </c>
    </row>
    <row r="12" spans="2:17" ht="17.25" customHeight="1">
      <c r="B12" s="18">
        <v>9</v>
      </c>
      <c r="C12" s="70" t="s">
        <v>70</v>
      </c>
      <c r="D12" s="137">
        <v>28.17</v>
      </c>
      <c r="E12" s="6">
        <v>1</v>
      </c>
      <c r="F12" s="7">
        <f>$E$80/SUM($E$4:$E$75)*1</f>
        <v>57.378571428571426</v>
      </c>
      <c r="G12" s="7">
        <f>E81/B75</f>
        <v>9.708333333333334</v>
      </c>
      <c r="H12" s="7">
        <v>150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931.4599047619048</v>
      </c>
      <c r="M12" s="7">
        <f t="shared" si="2"/>
        <v>1020.8800556190478</v>
      </c>
      <c r="N12" s="8"/>
      <c r="O12" s="8">
        <f t="shared" si="3"/>
        <v>1020.8800556190478</v>
      </c>
      <c r="P12" s="8"/>
      <c r="Q12" s="8">
        <f t="shared" si="4"/>
        <v>-1020.8800556190478</v>
      </c>
    </row>
    <row r="13" spans="2:17" ht="17.25" customHeight="1">
      <c r="B13" s="18">
        <v>10</v>
      </c>
      <c r="C13" s="70" t="s">
        <v>71</v>
      </c>
      <c r="D13" s="137">
        <v>50.96</v>
      </c>
      <c r="E13" s="6">
        <v>4</v>
      </c>
      <c r="F13" s="7">
        <f>$E$80/SUM($E$4:$E$75)*4</f>
        <v>229.5142857142857</v>
      </c>
      <c r="G13" s="7">
        <f>E81/B75</f>
        <v>9.708333333333334</v>
      </c>
      <c r="H13" s="7">
        <v>150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1260.846619047619</v>
      </c>
      <c r="M13" s="7">
        <f t="shared" si="2"/>
        <v>1381.8878944761905</v>
      </c>
      <c r="N13" s="8"/>
      <c r="O13" s="8">
        <f t="shared" si="3"/>
        <v>1381.8878944761905</v>
      </c>
      <c r="P13" s="8"/>
      <c r="Q13" s="8">
        <f t="shared" si="4"/>
        <v>-1381.8878944761905</v>
      </c>
    </row>
    <row r="14" spans="2:17" ht="17.25" customHeight="1">
      <c r="B14" s="18">
        <v>11</v>
      </c>
      <c r="C14" s="70" t="s">
        <v>72</v>
      </c>
      <c r="D14" s="137">
        <v>77.5</v>
      </c>
      <c r="E14" s="6">
        <v>2</v>
      </c>
      <c r="F14" s="7">
        <f>$E$80/SUM($E$4:$E$75)*2</f>
        <v>114.75714285714285</v>
      </c>
      <c r="G14" s="7">
        <f>E81/B75</f>
        <v>9.708333333333334</v>
      </c>
      <c r="H14" s="7">
        <v>150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1329.2154761904762</v>
      </c>
      <c r="M14" s="7">
        <f t="shared" si="2"/>
        <v>1456.820161904762</v>
      </c>
      <c r="N14" s="8">
        <v>150</v>
      </c>
      <c r="O14" s="8">
        <f t="shared" si="3"/>
        <v>1606.820161904762</v>
      </c>
      <c r="P14" s="8"/>
      <c r="Q14" s="8">
        <f t="shared" si="4"/>
        <v>-1606.820161904762</v>
      </c>
    </row>
    <row r="15" spans="2:17" ht="17.25" customHeight="1">
      <c r="B15" s="18">
        <v>12</v>
      </c>
      <c r="C15" s="70" t="s">
        <v>73</v>
      </c>
      <c r="D15" s="137">
        <v>69.27</v>
      </c>
      <c r="E15" s="6">
        <v>2</v>
      </c>
      <c r="F15" s="7">
        <f>$E$80/SUM($E$4:$E$75)*2</f>
        <v>114.75714285714285</v>
      </c>
      <c r="G15" s="7">
        <f>E81/B75</f>
        <v>9.708333333333334</v>
      </c>
      <c r="H15" s="7">
        <v>150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1272.4284761904762</v>
      </c>
      <c r="M15" s="7">
        <f t="shared" si="2"/>
        <v>1394.581609904762</v>
      </c>
      <c r="N15" s="8"/>
      <c r="O15" s="8">
        <f t="shared" si="3"/>
        <v>1394.581609904762</v>
      </c>
      <c r="P15" s="8"/>
      <c r="Q15" s="8">
        <f t="shared" si="4"/>
        <v>-1394.581609904762</v>
      </c>
    </row>
    <row r="16" spans="2:17" ht="17.25" customHeight="1">
      <c r="B16" s="18">
        <v>13</v>
      </c>
      <c r="C16" s="70" t="s">
        <v>167</v>
      </c>
      <c r="D16" s="137">
        <v>50.4</v>
      </c>
      <c r="E16" s="6">
        <v>1</v>
      </c>
      <c r="F16" s="7">
        <f>$E$80/SUM($E$4:$E$75)*1</f>
        <v>57.378571428571426</v>
      </c>
      <c r="G16" s="7">
        <f>E81/B75</f>
        <v>9.708333333333334</v>
      </c>
      <c r="H16" s="7">
        <v>150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1084.8469047619046</v>
      </c>
      <c r="M16" s="7">
        <f t="shared" si="2"/>
        <v>1188.9922076190476</v>
      </c>
      <c r="N16" s="8"/>
      <c r="O16" s="8">
        <f t="shared" si="3"/>
        <v>1188.9922076190476</v>
      </c>
      <c r="P16" s="8"/>
      <c r="Q16" s="8">
        <f t="shared" si="4"/>
        <v>-1188.9922076190476</v>
      </c>
    </row>
    <row r="17" spans="2:17" ht="17.25" customHeight="1">
      <c r="B17" s="18">
        <v>14</v>
      </c>
      <c r="C17" s="70" t="s">
        <v>74</v>
      </c>
      <c r="D17" s="137">
        <v>28.17</v>
      </c>
      <c r="E17" s="6">
        <v>1</v>
      </c>
      <c r="F17" s="7">
        <f>$E$80/SUM($E$4:$E$75)*1</f>
        <v>57.378571428571426</v>
      </c>
      <c r="G17" s="7">
        <f>E81/B75</f>
        <v>9.708333333333334</v>
      </c>
      <c r="H17" s="7">
        <v>150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931.4599047619048</v>
      </c>
      <c r="M17" s="7">
        <f t="shared" si="2"/>
        <v>1020.8800556190478</v>
      </c>
      <c r="N17" s="8"/>
      <c r="O17" s="8">
        <f t="shared" si="3"/>
        <v>1020.8800556190478</v>
      </c>
      <c r="P17" s="8"/>
      <c r="Q17" s="8">
        <f t="shared" si="4"/>
        <v>-1020.8800556190478</v>
      </c>
    </row>
    <row r="18" spans="2:17" ht="17.25" customHeight="1">
      <c r="B18" s="18">
        <v>15</v>
      </c>
      <c r="C18" s="70" t="s">
        <v>75</v>
      </c>
      <c r="D18" s="137">
        <v>50.96</v>
      </c>
      <c r="E18" s="6">
        <v>3</v>
      </c>
      <c r="F18" s="7">
        <f>$E$80/SUM($E$4:$E$75)*3</f>
        <v>172.13571428571427</v>
      </c>
      <c r="G18" s="7">
        <f>E81/B75</f>
        <v>9.708333333333334</v>
      </c>
      <c r="H18" s="7">
        <v>150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1203.4680476190476</v>
      </c>
      <c r="M18" s="7">
        <f t="shared" si="2"/>
        <v>1319.0009801904764</v>
      </c>
      <c r="N18" s="8"/>
      <c r="O18" s="8">
        <f t="shared" si="3"/>
        <v>1319.0009801904764</v>
      </c>
      <c r="P18" s="8"/>
      <c r="Q18" s="8">
        <f t="shared" si="4"/>
        <v>-1319.0009801904764</v>
      </c>
    </row>
    <row r="19" spans="2:17" ht="17.25" customHeight="1">
      <c r="B19" s="18">
        <v>16</v>
      </c>
      <c r="C19" s="70" t="s">
        <v>76</v>
      </c>
      <c r="D19" s="137">
        <v>77.5</v>
      </c>
      <c r="E19" s="6">
        <v>3</v>
      </c>
      <c r="F19" s="7">
        <f>$E$80/SUM($E$4:$E$75)*3</f>
        <v>172.13571428571427</v>
      </c>
      <c r="G19" s="7">
        <f>E81/B75</f>
        <v>9.708333333333334</v>
      </c>
      <c r="H19" s="7">
        <v>150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1386.5940476190476</v>
      </c>
      <c r="M19" s="7">
        <f t="shared" si="2"/>
        <v>1519.7070761904763</v>
      </c>
      <c r="N19" s="8"/>
      <c r="O19" s="8">
        <f t="shared" si="3"/>
        <v>1519.7070761904763</v>
      </c>
      <c r="P19" s="8"/>
      <c r="Q19" s="8">
        <f t="shared" si="4"/>
        <v>-1519.7070761904763</v>
      </c>
    </row>
    <row r="20" spans="2:17" ht="17.25" customHeight="1">
      <c r="B20" s="18">
        <v>17</v>
      </c>
      <c r="C20" s="70" t="s">
        <v>77</v>
      </c>
      <c r="D20" s="137">
        <v>69.27</v>
      </c>
      <c r="E20" s="6">
        <v>3</v>
      </c>
      <c r="F20" s="7">
        <f>$E$80/SUM($E$4:$E$75)*3</f>
        <v>172.13571428571427</v>
      </c>
      <c r="G20" s="7">
        <f>E81/B75</f>
        <v>9.708333333333334</v>
      </c>
      <c r="H20" s="7">
        <v>150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1329.8070476190476</v>
      </c>
      <c r="M20" s="7">
        <f t="shared" si="2"/>
        <v>1457.4685241904763</v>
      </c>
      <c r="N20" s="8">
        <v>150</v>
      </c>
      <c r="O20" s="8">
        <f t="shared" si="3"/>
        <v>1607.4685241904763</v>
      </c>
      <c r="P20" s="8"/>
      <c r="Q20" s="8">
        <f t="shared" si="4"/>
        <v>-1607.4685241904763</v>
      </c>
    </row>
    <row r="21" spans="2:17" ht="17.25" customHeight="1">
      <c r="B21" s="18">
        <v>18</v>
      </c>
      <c r="C21" s="70" t="s">
        <v>78</v>
      </c>
      <c r="D21" s="137">
        <v>50.4</v>
      </c>
      <c r="E21" s="6">
        <v>3</v>
      </c>
      <c r="F21" s="7">
        <f>$E$80/SUM($E$4:$E$75)*3</f>
        <v>172.13571428571427</v>
      </c>
      <c r="G21" s="7">
        <f>E81/B75</f>
        <v>9.708333333333334</v>
      </c>
      <c r="H21" s="7">
        <v>150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1199.6040476190476</v>
      </c>
      <c r="M21" s="7">
        <f t="shared" si="2"/>
        <v>1314.7660361904764</v>
      </c>
      <c r="N21" s="8"/>
      <c r="O21" s="8">
        <f t="shared" si="3"/>
        <v>1314.7660361904764</v>
      </c>
      <c r="P21" s="8"/>
      <c r="Q21" s="8">
        <f t="shared" si="4"/>
        <v>-1314.7660361904764</v>
      </c>
    </row>
    <row r="22" spans="2:17" ht="17.25" customHeight="1">
      <c r="B22" s="18">
        <v>19</v>
      </c>
      <c r="C22" s="70" t="s">
        <v>79</v>
      </c>
      <c r="D22" s="137">
        <v>28.17</v>
      </c>
      <c r="E22" s="6">
        <v>1</v>
      </c>
      <c r="F22" s="7">
        <f>$E$80/SUM($E$4:$E$75)*1</f>
        <v>57.378571428571426</v>
      </c>
      <c r="G22" s="7">
        <f>E81/B75</f>
        <v>9.708333333333334</v>
      </c>
      <c r="H22" s="7">
        <v>150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931.4599047619048</v>
      </c>
      <c r="M22" s="7">
        <f t="shared" si="2"/>
        <v>1020.8800556190478</v>
      </c>
      <c r="N22" s="8"/>
      <c r="O22" s="8">
        <f t="shared" si="3"/>
        <v>1020.8800556190478</v>
      </c>
      <c r="P22" s="8"/>
      <c r="Q22" s="8">
        <f t="shared" si="4"/>
        <v>-1020.8800556190478</v>
      </c>
    </row>
    <row r="23" spans="2:17" ht="17.25" customHeight="1">
      <c r="B23" s="18">
        <v>20</v>
      </c>
      <c r="C23" s="70" t="s">
        <v>80</v>
      </c>
      <c r="D23" s="137">
        <v>50.96</v>
      </c>
      <c r="E23" s="6">
        <v>1</v>
      </c>
      <c r="F23" s="7">
        <f>$E$80/SUM($E$4:$E$75)*1</f>
        <v>57.378571428571426</v>
      </c>
      <c r="G23" s="7">
        <f>E81/B75</f>
        <v>9.708333333333334</v>
      </c>
      <c r="H23" s="7">
        <v>150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1088.7109047619047</v>
      </c>
      <c r="M23" s="7">
        <f t="shared" si="2"/>
        <v>1193.2271516190476</v>
      </c>
      <c r="N23" s="8"/>
      <c r="O23" s="8">
        <f t="shared" si="3"/>
        <v>1193.2271516190476</v>
      </c>
      <c r="P23" s="8"/>
      <c r="Q23" s="8">
        <f t="shared" si="4"/>
        <v>-1193.2271516190476</v>
      </c>
    </row>
    <row r="24" spans="2:17" ht="17.25" customHeight="1">
      <c r="B24" s="18">
        <v>21</v>
      </c>
      <c r="C24" s="70" t="s">
        <v>81</v>
      </c>
      <c r="D24" s="137">
        <v>77.5</v>
      </c>
      <c r="E24" s="6">
        <v>5</v>
      </c>
      <c r="F24" s="7">
        <f>$E$80/SUM($E$4:$E$75)*5</f>
        <v>286.8928571428571</v>
      </c>
      <c r="G24" s="7">
        <f>E81/B75</f>
        <v>9.708333333333334</v>
      </c>
      <c r="H24" s="7">
        <v>150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1501.3511904761904</v>
      </c>
      <c r="M24" s="7">
        <f t="shared" si="2"/>
        <v>1645.4809047619049</v>
      </c>
      <c r="N24" s="8"/>
      <c r="O24" s="8">
        <f t="shared" si="3"/>
        <v>1645.4809047619049</v>
      </c>
      <c r="P24" s="8"/>
      <c r="Q24" s="8">
        <f t="shared" si="4"/>
        <v>-1645.4809047619049</v>
      </c>
    </row>
    <row r="25" spans="2:17" ht="17.25" customHeight="1">
      <c r="B25" s="18">
        <v>22</v>
      </c>
      <c r="C25" s="70" t="s">
        <v>82</v>
      </c>
      <c r="D25" s="137">
        <v>69.27</v>
      </c>
      <c r="E25" s="6">
        <v>2</v>
      </c>
      <c r="F25" s="7">
        <f>$E$80/SUM($E$4:$E$75)*2</f>
        <v>114.75714285714285</v>
      </c>
      <c r="G25" s="7">
        <f>E81/B75</f>
        <v>9.708333333333334</v>
      </c>
      <c r="H25" s="7">
        <v>150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1272.4284761904762</v>
      </c>
      <c r="M25" s="7">
        <f t="shared" si="2"/>
        <v>1394.581609904762</v>
      </c>
      <c r="N25" s="8"/>
      <c r="O25" s="8">
        <f t="shared" si="3"/>
        <v>1394.581609904762</v>
      </c>
      <c r="P25" s="8"/>
      <c r="Q25" s="8">
        <f t="shared" si="4"/>
        <v>-1394.581609904762</v>
      </c>
    </row>
    <row r="26" spans="2:17" ht="17.25" customHeight="1">
      <c r="B26" s="18">
        <v>23</v>
      </c>
      <c r="C26" s="70" t="s">
        <v>83</v>
      </c>
      <c r="D26" s="137">
        <v>50.4</v>
      </c>
      <c r="E26" s="6">
        <v>2</v>
      </c>
      <c r="F26" s="7">
        <f>$E$80/SUM($E$4:$E$75)*2</f>
        <v>114.75714285714285</v>
      </c>
      <c r="G26" s="7">
        <f>E81/B75</f>
        <v>9.708333333333334</v>
      </c>
      <c r="H26" s="7">
        <v>150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1142.2254761904762</v>
      </c>
      <c r="M26" s="7">
        <f t="shared" si="2"/>
        <v>1251.879121904762</v>
      </c>
      <c r="N26" s="8">
        <v>150</v>
      </c>
      <c r="O26" s="8">
        <f t="shared" si="3"/>
        <v>1401.879121904762</v>
      </c>
      <c r="P26" s="8"/>
      <c r="Q26" s="8">
        <f t="shared" si="4"/>
        <v>-1401.879121904762</v>
      </c>
    </row>
    <row r="27" spans="2:17" ht="17.25" customHeight="1">
      <c r="B27" s="18">
        <v>24</v>
      </c>
      <c r="C27" s="70" t="s">
        <v>84</v>
      </c>
      <c r="D27" s="137">
        <v>28.17</v>
      </c>
      <c r="E27" s="6">
        <v>2</v>
      </c>
      <c r="F27" s="7">
        <f>$E$80/SUM($E$4:$E$75)*2</f>
        <v>114.75714285714285</v>
      </c>
      <c r="G27" s="7">
        <f>E81/B75</f>
        <v>9.708333333333334</v>
      </c>
      <c r="H27" s="7">
        <v>150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988.8384761904763</v>
      </c>
      <c r="M27" s="7">
        <f t="shared" si="2"/>
        <v>1083.7669699047622</v>
      </c>
      <c r="N27" s="8"/>
      <c r="O27" s="8">
        <f t="shared" si="3"/>
        <v>1083.7669699047622</v>
      </c>
      <c r="P27" s="8"/>
      <c r="Q27" s="8">
        <f t="shared" si="4"/>
        <v>-1083.7669699047622</v>
      </c>
    </row>
    <row r="28" spans="2:17" ht="17.25" customHeight="1">
      <c r="B28" s="18">
        <v>25</v>
      </c>
      <c r="C28" s="70" t="s">
        <v>85</v>
      </c>
      <c r="D28" s="137">
        <v>50.96</v>
      </c>
      <c r="E28" s="6">
        <v>2</v>
      </c>
      <c r="F28" s="7">
        <f>$E$80/SUM($E$4:$E$75)*2</f>
        <v>114.75714285714285</v>
      </c>
      <c r="G28" s="7">
        <f>E81/B75</f>
        <v>9.708333333333334</v>
      </c>
      <c r="H28" s="7">
        <v>150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1146.0894761904763</v>
      </c>
      <c r="M28" s="7">
        <f t="shared" si="2"/>
        <v>1256.1140659047621</v>
      </c>
      <c r="N28" s="8"/>
      <c r="O28" s="8">
        <f t="shared" si="3"/>
        <v>1256.1140659047621</v>
      </c>
      <c r="P28" s="8"/>
      <c r="Q28" s="8">
        <f t="shared" si="4"/>
        <v>-1256.1140659047621</v>
      </c>
    </row>
    <row r="29" spans="2:17" ht="17.25" customHeight="1">
      <c r="B29" s="18">
        <v>26</v>
      </c>
      <c r="C29" s="70" t="s">
        <v>183</v>
      </c>
      <c r="D29" s="137">
        <v>77.5</v>
      </c>
      <c r="E29" s="6">
        <v>1</v>
      </c>
      <c r="F29" s="7">
        <f>$E$80/SUM($E$4:$E$75)*1</f>
        <v>57.378571428571426</v>
      </c>
      <c r="G29" s="7">
        <f>E81/B75</f>
        <v>9.708333333333334</v>
      </c>
      <c r="H29" s="7">
        <v>150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1271.8369047619049</v>
      </c>
      <c r="M29" s="7">
        <f t="shared" si="2"/>
        <v>1393.9332476190477</v>
      </c>
      <c r="N29" s="8"/>
      <c r="O29" s="8">
        <f t="shared" si="3"/>
        <v>1393.9332476190477</v>
      </c>
      <c r="P29" s="8"/>
      <c r="Q29" s="8">
        <f t="shared" si="4"/>
        <v>-1393.9332476190477</v>
      </c>
    </row>
    <row r="30" spans="2:17" ht="17.25" customHeight="1">
      <c r="B30" s="18">
        <v>27</v>
      </c>
      <c r="C30" s="70" t="s">
        <v>86</v>
      </c>
      <c r="D30" s="137">
        <v>69.27</v>
      </c>
      <c r="E30" s="6">
        <v>3</v>
      </c>
      <c r="F30" s="7">
        <f>$E$80/SUM($E$4:$E$75)*3</f>
        <v>172.13571428571427</v>
      </c>
      <c r="G30" s="7">
        <f>E81/B75</f>
        <v>9.708333333333334</v>
      </c>
      <c r="H30" s="7">
        <v>150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1329.8070476190476</v>
      </c>
      <c r="M30" s="7">
        <f t="shared" si="2"/>
        <v>1457.4685241904763</v>
      </c>
      <c r="N30" s="8"/>
      <c r="O30" s="8">
        <f t="shared" si="3"/>
        <v>1457.4685241904763</v>
      </c>
      <c r="P30" s="8"/>
      <c r="Q30" s="8">
        <f t="shared" si="4"/>
        <v>-1457.4685241904763</v>
      </c>
    </row>
    <row r="31" spans="2:17" ht="17.25" customHeight="1">
      <c r="B31" s="18">
        <v>28</v>
      </c>
      <c r="C31" s="70" t="s">
        <v>87</v>
      </c>
      <c r="D31" s="137">
        <v>50.4</v>
      </c>
      <c r="E31" s="6">
        <v>3</v>
      </c>
      <c r="F31" s="7">
        <f>$E$80/SUM($E$4:$E$75)*3</f>
        <v>172.13571428571427</v>
      </c>
      <c r="G31" s="7">
        <f>E81/B75</f>
        <v>9.708333333333334</v>
      </c>
      <c r="H31" s="7">
        <v>150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1199.6040476190476</v>
      </c>
      <c r="M31" s="7">
        <f t="shared" si="2"/>
        <v>1314.7660361904764</v>
      </c>
      <c r="N31" s="8">
        <v>150</v>
      </c>
      <c r="O31" s="8">
        <f t="shared" si="3"/>
        <v>1464.7660361904764</v>
      </c>
      <c r="P31" s="8"/>
      <c r="Q31" s="8">
        <f t="shared" si="4"/>
        <v>-1464.7660361904764</v>
      </c>
    </row>
    <row r="32" spans="2:17" ht="17.25" customHeight="1">
      <c r="B32" s="18">
        <v>29</v>
      </c>
      <c r="C32" s="70" t="s">
        <v>88</v>
      </c>
      <c r="D32" s="137">
        <v>28.17</v>
      </c>
      <c r="E32" s="6">
        <v>1</v>
      </c>
      <c r="F32" s="7">
        <f>$E$80/SUM($E$4:$E$75)*1</f>
        <v>57.378571428571426</v>
      </c>
      <c r="G32" s="7">
        <f>E81/B75</f>
        <v>9.708333333333334</v>
      </c>
      <c r="H32" s="7">
        <v>150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931.4599047619048</v>
      </c>
      <c r="M32" s="7">
        <f t="shared" si="2"/>
        <v>1020.8800556190478</v>
      </c>
      <c r="N32" s="8"/>
      <c r="O32" s="8">
        <f t="shared" si="3"/>
        <v>1020.8800556190478</v>
      </c>
      <c r="P32" s="8"/>
      <c r="Q32" s="8">
        <f t="shared" si="4"/>
        <v>-1020.8800556190478</v>
      </c>
    </row>
    <row r="33" spans="2:17" ht="17.25" customHeight="1">
      <c r="B33" s="18">
        <v>30</v>
      </c>
      <c r="C33" s="70" t="s">
        <v>89</v>
      </c>
      <c r="D33" s="137">
        <v>50.96</v>
      </c>
      <c r="E33" s="6">
        <v>2</v>
      </c>
      <c r="F33" s="7">
        <f>$E$80/SUM($E$4:$E$75)*2</f>
        <v>114.75714285714285</v>
      </c>
      <c r="G33" s="7">
        <f>E81/B75</f>
        <v>9.708333333333334</v>
      </c>
      <c r="H33" s="7">
        <v>150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1146.0894761904763</v>
      </c>
      <c r="M33" s="7">
        <f t="shared" si="2"/>
        <v>1256.1140659047621</v>
      </c>
      <c r="N33" s="8">
        <v>300</v>
      </c>
      <c r="O33" s="8">
        <f t="shared" si="3"/>
        <v>1556.1140659047621</v>
      </c>
      <c r="P33" s="8"/>
      <c r="Q33" s="8">
        <f t="shared" si="4"/>
        <v>-1556.1140659047621</v>
      </c>
    </row>
    <row r="34" spans="2:17" ht="17.25" customHeight="1">
      <c r="B34" s="18">
        <v>31</v>
      </c>
      <c r="C34" s="70" t="s">
        <v>90</v>
      </c>
      <c r="D34" s="137">
        <v>77.5</v>
      </c>
      <c r="E34" s="6">
        <v>2</v>
      </c>
      <c r="F34" s="7">
        <f>$E$80/SUM($E$4:$E$75)*2</f>
        <v>114.75714285714285</v>
      </c>
      <c r="G34" s="7">
        <f>E81/B75</f>
        <v>9.708333333333334</v>
      </c>
      <c r="H34" s="7">
        <v>150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1329.2154761904762</v>
      </c>
      <c r="M34" s="7">
        <f t="shared" si="2"/>
        <v>1456.820161904762</v>
      </c>
      <c r="N34" s="8"/>
      <c r="O34" s="8">
        <f t="shared" si="3"/>
        <v>1456.820161904762</v>
      </c>
      <c r="P34" s="8"/>
      <c r="Q34" s="8">
        <f t="shared" si="4"/>
        <v>-1456.820161904762</v>
      </c>
    </row>
    <row r="35" spans="2:17" ht="17.25" customHeight="1">
      <c r="B35" s="18">
        <v>32</v>
      </c>
      <c r="C35" s="70" t="s">
        <v>91</v>
      </c>
      <c r="D35" s="137">
        <v>69.27</v>
      </c>
      <c r="E35" s="6">
        <v>5</v>
      </c>
      <c r="F35" s="7">
        <f>$E$80/SUM($E$4:$E$75)*5</f>
        <v>286.8928571428571</v>
      </c>
      <c r="G35" s="7">
        <f>E81/B75</f>
        <v>9.708333333333334</v>
      </c>
      <c r="H35" s="7">
        <v>150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1444.5641904761903</v>
      </c>
      <c r="M35" s="7">
        <f t="shared" si="2"/>
        <v>1583.2423527619048</v>
      </c>
      <c r="N35" s="8"/>
      <c r="O35" s="8">
        <f t="shared" si="3"/>
        <v>1583.2423527619048</v>
      </c>
      <c r="P35" s="8"/>
      <c r="Q35" s="8">
        <f t="shared" si="4"/>
        <v>-1583.2423527619048</v>
      </c>
    </row>
    <row r="36" spans="2:17" ht="17.25" customHeight="1">
      <c r="B36" s="18">
        <v>33</v>
      </c>
      <c r="C36" s="70" t="s">
        <v>92</v>
      </c>
      <c r="D36" s="137">
        <v>50.4</v>
      </c>
      <c r="E36" s="6">
        <v>2</v>
      </c>
      <c r="F36" s="7">
        <f>$E$80/SUM($E$4:$E$75)*2</f>
        <v>114.75714285714285</v>
      </c>
      <c r="G36" s="7">
        <f>E81/B75</f>
        <v>9.708333333333334</v>
      </c>
      <c r="H36" s="7">
        <v>150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1142.2254761904762</v>
      </c>
      <c r="M36" s="7">
        <f t="shared" si="2"/>
        <v>1251.879121904762</v>
      </c>
      <c r="N36" s="8"/>
      <c r="O36" s="8">
        <f t="shared" si="3"/>
        <v>1251.879121904762</v>
      </c>
      <c r="P36" s="8"/>
      <c r="Q36" s="8">
        <f t="shared" si="4"/>
        <v>-1251.879121904762</v>
      </c>
    </row>
    <row r="37" spans="2:17" ht="17.25" customHeight="1">
      <c r="B37" s="18">
        <v>34</v>
      </c>
      <c r="C37" s="70" t="s">
        <v>93</v>
      </c>
      <c r="D37" s="137">
        <v>28.17</v>
      </c>
      <c r="E37" s="6">
        <v>4</v>
      </c>
      <c r="F37" s="7">
        <f>$E$80/SUM($E$4:$E$75)*4</f>
        <v>229.5142857142857</v>
      </c>
      <c r="G37" s="7">
        <f>E81/B75</f>
        <v>9.708333333333334</v>
      </c>
      <c r="H37" s="7">
        <v>150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1103.595619047619</v>
      </c>
      <c r="M37" s="7">
        <f t="shared" si="2"/>
        <v>1209.5407984761905</v>
      </c>
      <c r="N37" s="8">
        <v>150</v>
      </c>
      <c r="O37" s="8">
        <f t="shared" si="3"/>
        <v>1359.5407984761905</v>
      </c>
      <c r="P37" s="8"/>
      <c r="Q37" s="8">
        <f t="shared" si="4"/>
        <v>-1359.5407984761905</v>
      </c>
    </row>
    <row r="38" spans="2:17" ht="17.25" customHeight="1">
      <c r="B38" s="18">
        <v>35</v>
      </c>
      <c r="C38" s="70" t="s">
        <v>94</v>
      </c>
      <c r="D38" s="137">
        <v>50.96</v>
      </c>
      <c r="E38" s="6">
        <v>1</v>
      </c>
      <c r="F38" s="7">
        <f>$E$80/SUM($E$4:$E$75)*1</f>
        <v>57.378571428571426</v>
      </c>
      <c r="G38" s="7">
        <f>E81/B75</f>
        <v>9.708333333333334</v>
      </c>
      <c r="H38" s="7">
        <v>150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1088.7109047619047</v>
      </c>
      <c r="M38" s="7">
        <f t="shared" si="2"/>
        <v>1193.2271516190476</v>
      </c>
      <c r="N38" s="8"/>
      <c r="O38" s="8">
        <f t="shared" si="3"/>
        <v>1193.2271516190476</v>
      </c>
      <c r="P38" s="8"/>
      <c r="Q38" s="8">
        <f t="shared" si="4"/>
        <v>-1193.2271516190476</v>
      </c>
    </row>
    <row r="39" spans="2:17" ht="17.25" customHeight="1">
      <c r="B39" s="18">
        <v>36</v>
      </c>
      <c r="C39" s="70" t="s">
        <v>95</v>
      </c>
      <c r="D39" s="137">
        <v>77.5</v>
      </c>
      <c r="E39" s="6">
        <v>2</v>
      </c>
      <c r="F39" s="7">
        <f>$E$80/SUM($E$4:$E$75)*2</f>
        <v>114.75714285714285</v>
      </c>
      <c r="G39" s="7">
        <f>E81/B75</f>
        <v>9.708333333333334</v>
      </c>
      <c r="H39" s="7">
        <v>150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1329.2154761904762</v>
      </c>
      <c r="M39" s="7">
        <f t="shared" si="2"/>
        <v>1456.820161904762</v>
      </c>
      <c r="N39" s="8"/>
      <c r="O39" s="8">
        <f t="shared" si="3"/>
        <v>1456.820161904762</v>
      </c>
      <c r="P39" s="8"/>
      <c r="Q39" s="8">
        <f t="shared" si="4"/>
        <v>-1456.820161904762</v>
      </c>
    </row>
    <row r="40" spans="2:17" ht="17.25" customHeight="1">
      <c r="B40" s="18">
        <v>37</v>
      </c>
      <c r="C40" s="70" t="s">
        <v>96</v>
      </c>
      <c r="D40" s="137">
        <v>69.27</v>
      </c>
      <c r="E40" s="6">
        <v>3</v>
      </c>
      <c r="F40" s="7">
        <f>$E$80/SUM($E$4:$E$75)*3</f>
        <v>172.13571428571427</v>
      </c>
      <c r="G40" s="7">
        <f>E81/B75</f>
        <v>9.708333333333334</v>
      </c>
      <c r="H40" s="7">
        <v>150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1329.8070476190476</v>
      </c>
      <c r="M40" s="7">
        <f t="shared" si="2"/>
        <v>1457.4685241904763</v>
      </c>
      <c r="N40" s="8"/>
      <c r="O40" s="8">
        <f t="shared" si="3"/>
        <v>1457.4685241904763</v>
      </c>
      <c r="P40" s="8"/>
      <c r="Q40" s="8">
        <f t="shared" si="4"/>
        <v>-1457.4685241904763</v>
      </c>
    </row>
    <row r="41" spans="2:17" ht="17.25" customHeight="1">
      <c r="B41" s="18">
        <v>38</v>
      </c>
      <c r="C41" s="70" t="s">
        <v>97</v>
      </c>
      <c r="D41" s="137">
        <v>50.4</v>
      </c>
      <c r="E41" s="6">
        <v>1</v>
      </c>
      <c r="F41" s="7">
        <f>$E$80/SUM($E$4:$E$75)*1</f>
        <v>57.378571428571426</v>
      </c>
      <c r="G41" s="7">
        <f>E81/B75</f>
        <v>9.708333333333334</v>
      </c>
      <c r="H41" s="7">
        <v>150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1084.8469047619046</v>
      </c>
      <c r="M41" s="7">
        <f t="shared" si="2"/>
        <v>1188.9922076190476</v>
      </c>
      <c r="N41" s="8"/>
      <c r="O41" s="8">
        <f t="shared" si="3"/>
        <v>1188.9922076190476</v>
      </c>
      <c r="P41" s="8"/>
      <c r="Q41" s="8">
        <f t="shared" si="4"/>
        <v>-1188.9922076190476</v>
      </c>
    </row>
    <row r="42" spans="2:17" ht="17.25" customHeight="1">
      <c r="B42" s="18">
        <v>39</v>
      </c>
      <c r="C42" s="70" t="s">
        <v>98</v>
      </c>
      <c r="D42" s="137">
        <v>28</v>
      </c>
      <c r="E42" s="6">
        <v>1</v>
      </c>
      <c r="F42" s="7">
        <f>$E$80/SUM($E$4:$E$75)*1</f>
        <v>57.378571428571426</v>
      </c>
      <c r="G42" s="7">
        <f>E81/B75</f>
        <v>9.708333333333334</v>
      </c>
      <c r="H42" s="7">
        <v>150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930.2869047619048</v>
      </c>
      <c r="M42" s="7">
        <f t="shared" si="2"/>
        <v>1019.5944476190477</v>
      </c>
      <c r="N42" s="8"/>
      <c r="O42" s="8">
        <f t="shared" si="3"/>
        <v>1019.5944476190477</v>
      </c>
      <c r="P42" s="8"/>
      <c r="Q42" s="8">
        <f t="shared" si="4"/>
        <v>-1019.5944476190477</v>
      </c>
    </row>
    <row r="43" spans="2:17" ht="17.25" customHeight="1">
      <c r="B43" s="18">
        <v>40</v>
      </c>
      <c r="C43" s="71" t="s">
        <v>99</v>
      </c>
      <c r="D43" s="137">
        <v>50.96</v>
      </c>
      <c r="E43" s="6">
        <v>1</v>
      </c>
      <c r="F43" s="7">
        <f>$E$80/SUM($E$4:$E$75)*1</f>
        <v>57.378571428571426</v>
      </c>
      <c r="G43" s="7">
        <f>E81/B75</f>
        <v>9.708333333333334</v>
      </c>
      <c r="H43" s="7">
        <v>150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1088.7109047619047</v>
      </c>
      <c r="M43" s="7">
        <f t="shared" si="2"/>
        <v>1193.2271516190476</v>
      </c>
      <c r="N43" s="8"/>
      <c r="O43" s="8">
        <f t="shared" si="3"/>
        <v>1193.2271516190476</v>
      </c>
      <c r="P43" s="8"/>
      <c r="Q43" s="8">
        <f t="shared" si="4"/>
        <v>-1193.2271516190476</v>
      </c>
    </row>
    <row r="44" spans="2:17" ht="17.25" customHeight="1">
      <c r="B44" s="18">
        <v>41</v>
      </c>
      <c r="C44" s="70" t="s">
        <v>100</v>
      </c>
      <c r="D44" s="137">
        <v>77</v>
      </c>
      <c r="E44" s="6">
        <v>3</v>
      </c>
      <c r="F44" s="7">
        <f>$E$80/SUM($E$4:$E$75)*3</f>
        <v>172.13571428571427</v>
      </c>
      <c r="G44" s="7">
        <f>E81/B75</f>
        <v>9.708333333333334</v>
      </c>
      <c r="H44" s="7">
        <v>150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1383.1440476190478</v>
      </c>
      <c r="M44" s="7">
        <f t="shared" si="2"/>
        <v>1515.9258761904764</v>
      </c>
      <c r="N44" s="8"/>
      <c r="O44" s="8">
        <f t="shared" si="3"/>
        <v>1515.9258761904764</v>
      </c>
      <c r="P44" s="8"/>
      <c r="Q44" s="8">
        <f t="shared" si="4"/>
        <v>-1515.9258761904764</v>
      </c>
    </row>
    <row r="45" spans="2:17" ht="17.25" customHeight="1">
      <c r="B45" s="18">
        <v>42</v>
      </c>
      <c r="C45" s="70" t="s">
        <v>101</v>
      </c>
      <c r="D45" s="137">
        <v>69.27</v>
      </c>
      <c r="E45" s="6">
        <v>3</v>
      </c>
      <c r="F45" s="7">
        <f>$E$80/SUM($E$4:$E$75)*3</f>
        <v>172.13571428571427</v>
      </c>
      <c r="G45" s="7">
        <f>E81/B75</f>
        <v>9.708333333333334</v>
      </c>
      <c r="H45" s="7">
        <v>150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1329.8070476190476</v>
      </c>
      <c r="M45" s="7">
        <f t="shared" si="2"/>
        <v>1457.4685241904763</v>
      </c>
      <c r="N45" s="8"/>
      <c r="O45" s="8">
        <f t="shared" si="3"/>
        <v>1457.4685241904763</v>
      </c>
      <c r="P45" s="8"/>
      <c r="Q45" s="8">
        <f t="shared" si="4"/>
        <v>-1457.4685241904763</v>
      </c>
    </row>
    <row r="46" spans="2:17" ht="17.25" customHeight="1">
      <c r="B46" s="18">
        <v>43</v>
      </c>
      <c r="C46" s="70" t="s">
        <v>102</v>
      </c>
      <c r="D46" s="137">
        <v>50.4</v>
      </c>
      <c r="E46" s="6">
        <v>4</v>
      </c>
      <c r="F46" s="7">
        <f>$E$80/SUM($E$4:$E$75)*4</f>
        <v>229.5142857142857</v>
      </c>
      <c r="G46" s="7">
        <f>E81/B75</f>
        <v>9.708333333333334</v>
      </c>
      <c r="H46" s="7">
        <v>150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1256.982619047619</v>
      </c>
      <c r="M46" s="7">
        <f t="shared" si="2"/>
        <v>1377.6529504761904</v>
      </c>
      <c r="N46" s="8">
        <v>150</v>
      </c>
      <c r="O46" s="8">
        <f t="shared" si="3"/>
        <v>1527.6529504761904</v>
      </c>
      <c r="P46" s="8"/>
      <c r="Q46" s="8">
        <f t="shared" si="4"/>
        <v>-1527.6529504761904</v>
      </c>
    </row>
    <row r="47" spans="2:17" ht="17.25" customHeight="1">
      <c r="B47" s="18">
        <v>44</v>
      </c>
      <c r="C47" s="70" t="s">
        <v>103</v>
      </c>
      <c r="D47" s="137">
        <v>28.17</v>
      </c>
      <c r="E47" s="6">
        <v>1</v>
      </c>
      <c r="F47" s="7">
        <f>$E$80/SUM($E$4:$E$75)*1</f>
        <v>57.378571428571426</v>
      </c>
      <c r="G47" s="7">
        <f>E81/B75</f>
        <v>9.708333333333334</v>
      </c>
      <c r="H47" s="7">
        <v>150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931.4599047619048</v>
      </c>
      <c r="M47" s="7">
        <f t="shared" si="2"/>
        <v>1020.8800556190478</v>
      </c>
      <c r="N47" s="8"/>
      <c r="O47" s="8">
        <f t="shared" si="3"/>
        <v>1020.8800556190478</v>
      </c>
      <c r="P47" s="8"/>
      <c r="Q47" s="8">
        <f t="shared" si="4"/>
        <v>-1020.8800556190478</v>
      </c>
    </row>
    <row r="48" spans="2:17" ht="17.25" customHeight="1">
      <c r="B48" s="18">
        <v>45</v>
      </c>
      <c r="C48" s="70" t="s">
        <v>104</v>
      </c>
      <c r="D48" s="137">
        <v>50.96</v>
      </c>
      <c r="E48" s="6">
        <v>3</v>
      </c>
      <c r="F48" s="7">
        <f>$E$80/SUM($E$4:$E$75)*3</f>
        <v>172.13571428571427</v>
      </c>
      <c r="G48" s="7">
        <f>E81/B75</f>
        <v>9.708333333333334</v>
      </c>
      <c r="H48" s="7">
        <v>150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1203.4680476190476</v>
      </c>
      <c r="M48" s="7">
        <f t="shared" si="2"/>
        <v>1319.0009801904764</v>
      </c>
      <c r="N48" s="8"/>
      <c r="O48" s="8">
        <f t="shared" si="3"/>
        <v>1319.0009801904764</v>
      </c>
      <c r="P48" s="8"/>
      <c r="Q48" s="8">
        <f t="shared" si="4"/>
        <v>-1319.0009801904764</v>
      </c>
    </row>
    <row r="49" spans="2:17" ht="17.25" customHeight="1">
      <c r="B49" s="18">
        <v>46</v>
      </c>
      <c r="C49" s="70" t="s">
        <v>105</v>
      </c>
      <c r="D49" s="137">
        <v>77.5</v>
      </c>
      <c r="E49" s="6">
        <v>2</v>
      </c>
      <c r="F49" s="7">
        <f>$E$80/SUM($E$4:$E$75)*2</f>
        <v>114.75714285714285</v>
      </c>
      <c r="G49" s="7">
        <f>E81/B75</f>
        <v>9.708333333333334</v>
      </c>
      <c r="H49" s="7">
        <v>150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1329.2154761904762</v>
      </c>
      <c r="M49" s="7">
        <f t="shared" si="2"/>
        <v>1456.820161904762</v>
      </c>
      <c r="N49" s="8"/>
      <c r="O49" s="8">
        <f t="shared" si="3"/>
        <v>1456.820161904762</v>
      </c>
      <c r="P49" s="8"/>
      <c r="Q49" s="8">
        <f t="shared" si="4"/>
        <v>-1456.820161904762</v>
      </c>
    </row>
    <row r="50" spans="2:17" ht="17.25" customHeight="1">
      <c r="B50" s="18">
        <v>47</v>
      </c>
      <c r="C50" s="70" t="s">
        <v>106</v>
      </c>
      <c r="D50" s="137">
        <v>69</v>
      </c>
      <c r="E50" s="6">
        <v>1</v>
      </c>
      <c r="F50" s="7">
        <f>$E$80/SUM($E$4:$E$75)*1</f>
        <v>57.378571428571426</v>
      </c>
      <c r="G50" s="7">
        <f>E81/B75</f>
        <v>9.708333333333334</v>
      </c>
      <c r="H50" s="7">
        <v>150</v>
      </c>
      <c r="I50" s="7">
        <v>200</v>
      </c>
      <c r="J50" s="7">
        <v>320</v>
      </c>
      <c r="K50" s="7">
        <f t="shared" si="0"/>
        <v>476.1</v>
      </c>
      <c r="L50" s="7">
        <f t="shared" si="1"/>
        <v>1213.1869047619048</v>
      </c>
      <c r="M50" s="7">
        <f t="shared" si="2"/>
        <v>1329.6528476190476</v>
      </c>
      <c r="N50" s="8"/>
      <c r="O50" s="8">
        <f t="shared" si="3"/>
        <v>1329.6528476190476</v>
      </c>
      <c r="P50" s="8"/>
      <c r="Q50" s="8">
        <f t="shared" si="4"/>
        <v>-1329.6528476190476</v>
      </c>
    </row>
    <row r="51" spans="2:17" ht="17.25" customHeight="1">
      <c r="B51" s="18">
        <v>48</v>
      </c>
      <c r="C51" s="70" t="s">
        <v>107</v>
      </c>
      <c r="D51" s="137">
        <v>50.4</v>
      </c>
      <c r="E51" s="6">
        <v>2</v>
      </c>
      <c r="F51" s="7">
        <f>$E$80/SUM($E$4:$E$75)*2</f>
        <v>114.75714285714285</v>
      </c>
      <c r="G51" s="7">
        <f>E81/B75</f>
        <v>9.708333333333334</v>
      </c>
      <c r="H51" s="7">
        <v>150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1142.2254761904762</v>
      </c>
      <c r="M51" s="7">
        <f t="shared" si="2"/>
        <v>1251.879121904762</v>
      </c>
      <c r="N51" s="8"/>
      <c r="O51" s="8">
        <f t="shared" si="3"/>
        <v>1251.879121904762</v>
      </c>
      <c r="P51" s="8"/>
      <c r="Q51" s="8">
        <f t="shared" si="4"/>
        <v>-1251.879121904762</v>
      </c>
    </row>
    <row r="52" spans="2:17" ht="17.25" customHeight="1">
      <c r="B52" s="18">
        <v>49</v>
      </c>
      <c r="C52" s="70" t="s">
        <v>108</v>
      </c>
      <c r="D52" s="137">
        <v>28.17</v>
      </c>
      <c r="E52" s="6">
        <v>1</v>
      </c>
      <c r="F52" s="7">
        <f>$E$80/SUM($E$4:$E$75)*1</f>
        <v>57.378571428571426</v>
      </c>
      <c r="G52" s="7">
        <f>E81/B75</f>
        <v>9.708333333333334</v>
      </c>
      <c r="H52" s="7">
        <v>150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931.4599047619048</v>
      </c>
      <c r="M52" s="7">
        <f t="shared" si="2"/>
        <v>1020.8800556190478</v>
      </c>
      <c r="N52" s="8"/>
      <c r="O52" s="8">
        <f t="shared" si="3"/>
        <v>1020.8800556190478</v>
      </c>
      <c r="P52" s="8"/>
      <c r="Q52" s="8">
        <f t="shared" si="4"/>
        <v>-1020.8800556190478</v>
      </c>
    </row>
    <row r="53" spans="2:17" ht="17.25" customHeight="1">
      <c r="B53" s="18">
        <v>50</v>
      </c>
      <c r="C53" s="70" t="s">
        <v>109</v>
      </c>
      <c r="D53" s="137">
        <v>50.96</v>
      </c>
      <c r="E53" s="6">
        <v>2</v>
      </c>
      <c r="F53" s="7">
        <f>$E$80/SUM($E$4:$E$75)*2</f>
        <v>114.75714285714285</v>
      </c>
      <c r="G53" s="7">
        <f>E81/B75</f>
        <v>9.708333333333334</v>
      </c>
      <c r="H53" s="7">
        <v>150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1146.0894761904763</v>
      </c>
      <c r="M53" s="7">
        <f t="shared" si="2"/>
        <v>1256.1140659047621</v>
      </c>
      <c r="N53" s="8"/>
      <c r="O53" s="8">
        <f t="shared" si="3"/>
        <v>1256.1140659047621</v>
      </c>
      <c r="P53" s="8"/>
      <c r="Q53" s="8">
        <f t="shared" si="4"/>
        <v>-1256.1140659047621</v>
      </c>
    </row>
    <row r="54" spans="2:17" ht="17.25" customHeight="1">
      <c r="B54" s="18">
        <v>51</v>
      </c>
      <c r="C54" s="70" t="s">
        <v>110</v>
      </c>
      <c r="D54" s="137">
        <v>63.4</v>
      </c>
      <c r="E54" s="6">
        <v>1</v>
      </c>
      <c r="F54" s="7">
        <f>$E$80/SUM($E$4:$E$75)*1</f>
        <v>57.378571428571426</v>
      </c>
      <c r="G54" s="7">
        <f>E81/B75</f>
        <v>9.708333333333334</v>
      </c>
      <c r="H54" s="7">
        <v>150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1174.546904761905</v>
      </c>
      <c r="M54" s="7">
        <f t="shared" si="2"/>
        <v>1287.303407619048</v>
      </c>
      <c r="N54" s="8">
        <v>150</v>
      </c>
      <c r="O54" s="8">
        <f t="shared" si="3"/>
        <v>1437.303407619048</v>
      </c>
      <c r="P54" s="8"/>
      <c r="Q54" s="8">
        <f t="shared" si="4"/>
        <v>-1437.303407619048</v>
      </c>
    </row>
    <row r="55" spans="2:17" ht="17.25" customHeight="1">
      <c r="B55" s="18">
        <v>52</v>
      </c>
      <c r="C55" s="70" t="s">
        <v>111</v>
      </c>
      <c r="D55" s="137">
        <v>63.4</v>
      </c>
      <c r="E55" s="6">
        <v>3</v>
      </c>
      <c r="F55" s="7">
        <f>$E$80/SUM($E$4:$E$75)*3</f>
        <v>172.13571428571427</v>
      </c>
      <c r="G55" s="7">
        <f>E81/B75</f>
        <v>9.708333333333334</v>
      </c>
      <c r="H55" s="7">
        <v>150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1289.3040476190477</v>
      </c>
      <c r="M55" s="7">
        <f t="shared" si="2"/>
        <v>1413.0772361904762</v>
      </c>
      <c r="N55" s="8"/>
      <c r="O55" s="8">
        <f t="shared" si="3"/>
        <v>1413.0772361904762</v>
      </c>
      <c r="P55" s="8"/>
      <c r="Q55" s="8">
        <f t="shared" si="4"/>
        <v>-1413.0772361904762</v>
      </c>
    </row>
    <row r="56" spans="2:17" ht="17.25" customHeight="1">
      <c r="B56" s="18">
        <v>53</v>
      </c>
      <c r="C56" s="70" t="s">
        <v>112</v>
      </c>
      <c r="D56" s="137">
        <v>24.96</v>
      </c>
      <c r="E56" s="6">
        <v>2</v>
      </c>
      <c r="F56" s="7">
        <f>$E$80/SUM($E$4:$E$75)*2</f>
        <v>114.75714285714285</v>
      </c>
      <c r="G56" s="7">
        <f>E81/B75</f>
        <v>9.708333333333334</v>
      </c>
      <c r="H56" s="7">
        <v>150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966.6894761904763</v>
      </c>
      <c r="M56" s="7">
        <f t="shared" si="2"/>
        <v>1059.4916659047622</v>
      </c>
      <c r="N56" s="8"/>
      <c r="O56" s="8">
        <f t="shared" si="3"/>
        <v>1059.4916659047622</v>
      </c>
      <c r="P56" s="8"/>
      <c r="Q56" s="8">
        <f t="shared" si="4"/>
        <v>-1059.4916659047622</v>
      </c>
    </row>
    <row r="57" spans="2:17" ht="17.25" customHeight="1">
      <c r="B57" s="18">
        <v>54</v>
      </c>
      <c r="C57" s="70" t="s">
        <v>113</v>
      </c>
      <c r="D57" s="137">
        <v>39.98</v>
      </c>
      <c r="E57" s="6">
        <v>1</v>
      </c>
      <c r="F57" s="7">
        <f>$E$80/SUM($E$4:$E$75)*1</f>
        <v>57.378571428571426</v>
      </c>
      <c r="G57" s="7">
        <f>E81/B75</f>
        <v>9.708333333333334</v>
      </c>
      <c r="H57" s="7">
        <v>150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1012.9489047619047</v>
      </c>
      <c r="M57" s="7">
        <f t="shared" si="2"/>
        <v>1110.1919996190477</v>
      </c>
      <c r="N57" s="8"/>
      <c r="O57" s="8">
        <f t="shared" si="3"/>
        <v>1110.1919996190477</v>
      </c>
      <c r="P57" s="8"/>
      <c r="Q57" s="8">
        <f t="shared" si="4"/>
        <v>-1110.1919996190477</v>
      </c>
    </row>
    <row r="58" spans="2:17" ht="17.25" customHeight="1">
      <c r="B58" s="18">
        <v>55</v>
      </c>
      <c r="C58" s="70" t="s">
        <v>114</v>
      </c>
      <c r="D58" s="137">
        <v>37.27</v>
      </c>
      <c r="E58" s="6">
        <v>1</v>
      </c>
      <c r="F58" s="7">
        <f>$E$80/SUM($E$4:$E$75)*1</f>
        <v>57.378571428571426</v>
      </c>
      <c r="G58" s="7">
        <f>E81/B75</f>
        <v>9.708333333333334</v>
      </c>
      <c r="H58" s="7">
        <v>150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994.2499047619048</v>
      </c>
      <c r="M58" s="7">
        <f t="shared" si="2"/>
        <v>1089.6978956190478</v>
      </c>
      <c r="N58" s="8"/>
      <c r="O58" s="8">
        <f t="shared" si="3"/>
        <v>1089.6978956190478</v>
      </c>
      <c r="P58" s="8"/>
      <c r="Q58" s="8">
        <f t="shared" si="4"/>
        <v>-1089.6978956190478</v>
      </c>
    </row>
    <row r="59" spans="2:17" ht="17.25" customHeight="1">
      <c r="B59" s="18">
        <v>56</v>
      </c>
      <c r="C59" s="70" t="s">
        <v>115</v>
      </c>
      <c r="D59" s="137">
        <v>25.01</v>
      </c>
      <c r="E59" s="6">
        <v>2</v>
      </c>
      <c r="F59" s="7">
        <f>$E$80/SUM($E$4:$E$75)*2</f>
        <v>114.75714285714285</v>
      </c>
      <c r="G59" s="7">
        <f>E81/B75</f>
        <v>9.708333333333334</v>
      </c>
      <c r="H59" s="7">
        <v>150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967.0344761904762</v>
      </c>
      <c r="M59" s="7">
        <f t="shared" si="2"/>
        <v>1059.869785904762</v>
      </c>
      <c r="N59" s="8"/>
      <c r="O59" s="8">
        <f t="shared" si="3"/>
        <v>1059.869785904762</v>
      </c>
      <c r="P59" s="8"/>
      <c r="Q59" s="8">
        <f t="shared" si="4"/>
        <v>-1059.869785904762</v>
      </c>
    </row>
    <row r="60" spans="2:17" ht="17.25" customHeight="1">
      <c r="B60" s="18">
        <v>57</v>
      </c>
      <c r="C60" s="70" t="s">
        <v>116</v>
      </c>
      <c r="D60" s="137">
        <v>32</v>
      </c>
      <c r="E60" s="6">
        <v>1</v>
      </c>
      <c r="F60" s="7">
        <f>$E$80/SUM($E$4:$E$75)*1</f>
        <v>57.378571428571426</v>
      </c>
      <c r="G60" s="7">
        <f>E81/B75</f>
        <v>9.708333333333334</v>
      </c>
      <c r="H60" s="7">
        <v>150</v>
      </c>
      <c r="I60" s="7">
        <v>200</v>
      </c>
      <c r="J60" s="7">
        <v>320</v>
      </c>
      <c r="K60" s="7">
        <f t="shared" si="0"/>
        <v>220.8</v>
      </c>
      <c r="L60" s="7">
        <f t="shared" si="1"/>
        <v>957.8869047619048</v>
      </c>
      <c r="M60" s="7">
        <f t="shared" si="2"/>
        <v>1049.8440476190478</v>
      </c>
      <c r="N60" s="8"/>
      <c r="O60" s="8">
        <f t="shared" si="3"/>
        <v>1049.8440476190478</v>
      </c>
      <c r="P60" s="8"/>
      <c r="Q60" s="8">
        <f t="shared" si="4"/>
        <v>-1049.8440476190478</v>
      </c>
    </row>
    <row r="61" spans="2:17" ht="17.25" customHeight="1">
      <c r="B61" s="18">
        <v>58</v>
      </c>
      <c r="C61" s="70" t="s">
        <v>117</v>
      </c>
      <c r="D61" s="137">
        <v>33.04</v>
      </c>
      <c r="E61" s="6">
        <v>2</v>
      </c>
      <c r="F61" s="7">
        <f>$E$80/SUM($E$4:$E$75)*2</f>
        <v>114.75714285714285</v>
      </c>
      <c r="G61" s="7">
        <f>E81/B75</f>
        <v>9.708333333333334</v>
      </c>
      <c r="H61" s="7">
        <v>150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1022.4414761904762</v>
      </c>
      <c r="M61" s="7">
        <f t="shared" si="2"/>
        <v>1120.595857904762</v>
      </c>
      <c r="N61" s="8"/>
      <c r="O61" s="8">
        <f t="shared" si="3"/>
        <v>1120.595857904762</v>
      </c>
      <c r="P61" s="8"/>
      <c r="Q61" s="8">
        <f t="shared" si="4"/>
        <v>-1120.595857904762</v>
      </c>
    </row>
    <row r="62" spans="2:17" ht="17.25" customHeight="1">
      <c r="B62" s="18">
        <v>59</v>
      </c>
      <c r="C62" s="70" t="s">
        <v>118</v>
      </c>
      <c r="D62" s="137">
        <v>21.4</v>
      </c>
      <c r="E62" s="6">
        <v>1</v>
      </c>
      <c r="F62" s="7">
        <f>$E$80/SUM($E$4:$E$75)*1</f>
        <v>57.378571428571426</v>
      </c>
      <c r="G62" s="7">
        <f>E81/B75</f>
        <v>9.708333333333334</v>
      </c>
      <c r="H62" s="7">
        <v>150</v>
      </c>
      <c r="I62" s="7">
        <v>200</v>
      </c>
      <c r="J62" s="7">
        <v>320</v>
      </c>
      <c r="K62" s="7">
        <f t="shared" si="0"/>
        <v>147.66</v>
      </c>
      <c r="L62" s="7">
        <f t="shared" si="1"/>
        <v>884.7469047619047</v>
      </c>
      <c r="M62" s="7">
        <f t="shared" si="2"/>
        <v>969.6826076190476</v>
      </c>
      <c r="N62" s="8"/>
      <c r="O62" s="8">
        <f t="shared" si="3"/>
        <v>969.6826076190476</v>
      </c>
      <c r="P62" s="8"/>
      <c r="Q62" s="8">
        <f t="shared" si="4"/>
        <v>-969.6826076190476</v>
      </c>
    </row>
    <row r="63" spans="2:17" ht="17.25" customHeight="1">
      <c r="B63" s="18">
        <v>60</v>
      </c>
      <c r="C63" s="70" t="s">
        <v>119</v>
      </c>
      <c r="D63" s="137">
        <v>29.4</v>
      </c>
      <c r="E63" s="6">
        <v>1</v>
      </c>
      <c r="F63" s="7">
        <f>$E$80/SUM($E$4:$E$75)*1</f>
        <v>57.378571428571426</v>
      </c>
      <c r="G63" s="7">
        <f>E81/B75</f>
        <v>9.708333333333334</v>
      </c>
      <c r="H63" s="7">
        <v>150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939.9469047619048</v>
      </c>
      <c r="M63" s="7">
        <f t="shared" si="2"/>
        <v>1030.1818076190477</v>
      </c>
      <c r="N63" s="8"/>
      <c r="O63" s="8">
        <f t="shared" si="3"/>
        <v>1030.1818076190477</v>
      </c>
      <c r="P63" s="8"/>
      <c r="Q63" s="8">
        <f t="shared" si="4"/>
        <v>-1030.1818076190477</v>
      </c>
    </row>
    <row r="64" spans="2:17" ht="17.25" customHeight="1">
      <c r="B64" s="18">
        <v>61</v>
      </c>
      <c r="C64" s="70" t="s">
        <v>120</v>
      </c>
      <c r="D64" s="137">
        <v>23.38</v>
      </c>
      <c r="E64" s="6">
        <v>1</v>
      </c>
      <c r="F64" s="7">
        <f>$E$80/SUM($E$4:$E$75)*1</f>
        <v>57.378571428571426</v>
      </c>
      <c r="G64" s="7">
        <f>E81/B75</f>
        <v>9.708333333333334</v>
      </c>
      <c r="H64" s="7">
        <v>150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898.4089047619048</v>
      </c>
      <c r="M64" s="7">
        <f t="shared" si="2"/>
        <v>984.6561596190477</v>
      </c>
      <c r="N64" s="8"/>
      <c r="O64" s="8">
        <f t="shared" si="3"/>
        <v>984.6561596190477</v>
      </c>
      <c r="P64" s="8"/>
      <c r="Q64" s="8">
        <f t="shared" si="4"/>
        <v>-984.6561596190477</v>
      </c>
    </row>
    <row r="65" spans="2:17" ht="17.25" customHeight="1">
      <c r="B65" s="18">
        <v>62</v>
      </c>
      <c r="C65" s="70" t="s">
        <v>121</v>
      </c>
      <c r="D65" s="137">
        <v>23.72</v>
      </c>
      <c r="E65" s="6">
        <v>1</v>
      </c>
      <c r="F65" s="7">
        <f>$E$80/SUM($E$4:$E$75)*1</f>
        <v>57.378571428571426</v>
      </c>
      <c r="G65" s="7">
        <f>E81/B75</f>
        <v>9.708333333333334</v>
      </c>
      <c r="H65" s="7">
        <v>150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900.7549047619048</v>
      </c>
      <c r="M65" s="7">
        <f t="shared" si="2"/>
        <v>987.2273756190477</v>
      </c>
      <c r="N65" s="8"/>
      <c r="O65" s="8">
        <f t="shared" si="3"/>
        <v>987.2273756190477</v>
      </c>
      <c r="P65" s="8"/>
      <c r="Q65" s="8">
        <f t="shared" si="4"/>
        <v>-987.2273756190477</v>
      </c>
    </row>
    <row r="66" spans="2:17" ht="17.25" customHeight="1">
      <c r="B66" s="18">
        <v>63</v>
      </c>
      <c r="C66" s="70" t="s">
        <v>122</v>
      </c>
      <c r="D66" s="137">
        <v>31.95</v>
      </c>
      <c r="E66" s="6">
        <v>2</v>
      </c>
      <c r="F66" s="7">
        <f>$E$80/SUM($E$4:$E$75)*2</f>
        <v>114.75714285714285</v>
      </c>
      <c r="G66" s="7">
        <f>E81/B75</f>
        <v>9.708333333333334</v>
      </c>
      <c r="H66" s="7">
        <v>150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1014.9204761904763</v>
      </c>
      <c r="M66" s="7">
        <f t="shared" si="2"/>
        <v>1112.352841904762</v>
      </c>
      <c r="N66" s="8"/>
      <c r="O66" s="8">
        <f t="shared" si="3"/>
        <v>1112.352841904762</v>
      </c>
      <c r="P66" s="8"/>
      <c r="Q66" s="8">
        <f t="shared" si="4"/>
        <v>-1112.352841904762</v>
      </c>
    </row>
    <row r="67" spans="2:17" ht="17.25" customHeight="1">
      <c r="B67" s="18">
        <v>64</v>
      </c>
      <c r="C67" s="70" t="s">
        <v>123</v>
      </c>
      <c r="D67" s="137">
        <v>41</v>
      </c>
      <c r="E67" s="6">
        <v>1</v>
      </c>
      <c r="F67" s="7">
        <f>$E$80/SUM($E$4:$E$75)*1</f>
        <v>57.378571428571426</v>
      </c>
      <c r="G67" s="7">
        <f>E81/B75</f>
        <v>9.708333333333334</v>
      </c>
      <c r="H67" s="7">
        <v>150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1019.9869047619047</v>
      </c>
      <c r="M67" s="7">
        <f t="shared" si="2"/>
        <v>1117.9056476190476</v>
      </c>
      <c r="N67" s="8"/>
      <c r="O67" s="8">
        <f t="shared" si="3"/>
        <v>1117.9056476190476</v>
      </c>
      <c r="P67" s="8"/>
      <c r="Q67" s="8">
        <f t="shared" si="4"/>
        <v>-1117.9056476190476</v>
      </c>
    </row>
    <row r="68" spans="2:17" ht="17.25" customHeight="1">
      <c r="B68" s="18">
        <v>65</v>
      </c>
      <c r="C68" s="70" t="s">
        <v>124</v>
      </c>
      <c r="D68" s="137">
        <v>36.2</v>
      </c>
      <c r="E68" s="6">
        <v>3</v>
      </c>
      <c r="F68" s="7">
        <f>$E$80/SUM($E$4:$E$75)*3</f>
        <v>172.13571428571427</v>
      </c>
      <c r="G68" s="7">
        <f>E81/B75</f>
        <v>9.708333333333334</v>
      </c>
      <c r="H68" s="7">
        <v>150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1101.6240476190476</v>
      </c>
      <c r="M68" s="7">
        <f t="shared" si="2"/>
        <v>1207.3799561904762</v>
      </c>
      <c r="N68" s="8"/>
      <c r="O68" s="8">
        <f t="shared" si="3"/>
        <v>1207.3799561904762</v>
      </c>
      <c r="P68" s="8"/>
      <c r="Q68" s="8">
        <f t="shared" si="4"/>
        <v>-1207.3799561904762</v>
      </c>
    </row>
    <row r="69" spans="2:17" ht="17.25" customHeight="1">
      <c r="B69" s="18">
        <v>66</v>
      </c>
      <c r="C69" s="70" t="s">
        <v>125</v>
      </c>
      <c r="D69" s="137">
        <v>30.54</v>
      </c>
      <c r="E69" s="6">
        <v>1</v>
      </c>
      <c r="F69" s="7">
        <f>$E$80/SUM($E$4:$E$75)*1</f>
        <v>57.378571428571426</v>
      </c>
      <c r="G69" s="7">
        <f>E81/B75</f>
        <v>9.708333333333334</v>
      </c>
      <c r="H69" s="7">
        <v>150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947.8129047619047</v>
      </c>
      <c r="M69" s="7">
        <f aca="true" t="shared" si="7" ref="M69:M75">SUM(L69*1.096)</f>
        <v>1038.8029436190477</v>
      </c>
      <c r="N69" s="8"/>
      <c r="O69" s="8">
        <f aca="true" t="shared" si="8" ref="O69:O75">SUM(M69:N69)</f>
        <v>1038.8029436190477</v>
      </c>
      <c r="P69" s="8"/>
      <c r="Q69" s="8">
        <f aca="true" t="shared" si="9" ref="Q69:Q75">SUM(P69-O69)</f>
        <v>-1038.8029436190477</v>
      </c>
    </row>
    <row r="70" spans="2:17" ht="17.25" customHeight="1">
      <c r="B70" s="18">
        <v>67</v>
      </c>
      <c r="C70" s="70" t="s">
        <v>126</v>
      </c>
      <c r="D70" s="137">
        <v>26.03</v>
      </c>
      <c r="E70" s="6">
        <v>2</v>
      </c>
      <c r="F70" s="7">
        <f>$E$80/SUM($E$4:$E$75)*2</f>
        <v>114.75714285714285</v>
      </c>
      <c r="G70" s="7">
        <f>E81/B75</f>
        <v>9.708333333333334</v>
      </c>
      <c r="H70" s="7">
        <v>150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974.0724761904762</v>
      </c>
      <c r="M70" s="7">
        <f t="shared" si="7"/>
        <v>1067.583433904762</v>
      </c>
      <c r="N70" s="8"/>
      <c r="O70" s="8">
        <f t="shared" si="8"/>
        <v>1067.583433904762</v>
      </c>
      <c r="P70" s="8"/>
      <c r="Q70" s="8">
        <f t="shared" si="9"/>
        <v>-1067.583433904762</v>
      </c>
    </row>
    <row r="71" spans="2:17" ht="17.25" customHeight="1">
      <c r="B71" s="18">
        <v>68</v>
      </c>
      <c r="C71" s="70" t="s">
        <v>127</v>
      </c>
      <c r="D71" s="137">
        <v>24.05</v>
      </c>
      <c r="E71" s="6">
        <v>1</v>
      </c>
      <c r="F71" s="7">
        <f>$E$80/SUM($E$4:$E$75)*1</f>
        <v>57.378571428571426</v>
      </c>
      <c r="G71" s="7">
        <f>E81/B75</f>
        <v>9.708333333333334</v>
      </c>
      <c r="H71" s="7">
        <v>150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903.0319047619048</v>
      </c>
      <c r="M71" s="7">
        <f t="shared" si="7"/>
        <v>989.7229676190477</v>
      </c>
      <c r="N71" s="8"/>
      <c r="O71" s="8">
        <f t="shared" si="8"/>
        <v>989.7229676190477</v>
      </c>
      <c r="P71" s="8"/>
      <c r="Q71" s="8">
        <f t="shared" si="9"/>
        <v>-989.7229676190477</v>
      </c>
    </row>
    <row r="72" spans="2:17" ht="17.25" customHeight="1">
      <c r="B72" s="18">
        <v>69</v>
      </c>
      <c r="C72" s="70" t="s">
        <v>150</v>
      </c>
      <c r="D72" s="137">
        <v>29.62</v>
      </c>
      <c r="E72" s="6">
        <v>1</v>
      </c>
      <c r="F72" s="7">
        <f>$E$80/SUM($E$4:$E$75)*1</f>
        <v>57.378571428571426</v>
      </c>
      <c r="G72" s="7">
        <f>E81/B75</f>
        <v>9.708333333333334</v>
      </c>
      <c r="H72" s="7">
        <v>150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941.4649047619048</v>
      </c>
      <c r="M72" s="7">
        <f t="shared" si="7"/>
        <v>1031.8455356190477</v>
      </c>
      <c r="N72" s="8"/>
      <c r="O72" s="8">
        <f t="shared" si="8"/>
        <v>1031.8455356190477</v>
      </c>
      <c r="P72" s="8"/>
      <c r="Q72" s="8">
        <f t="shared" si="9"/>
        <v>-1031.8455356190477</v>
      </c>
    </row>
    <row r="73" spans="2:17" ht="17.25" customHeight="1">
      <c r="B73" s="18">
        <v>70</v>
      </c>
      <c r="C73" s="70" t="s">
        <v>128</v>
      </c>
      <c r="D73" s="137">
        <v>57.9</v>
      </c>
      <c r="E73" s="6">
        <v>3</v>
      </c>
      <c r="F73" s="7">
        <f>$E$80/SUM($E$4:$E$75)*3</f>
        <v>172.13571428571427</v>
      </c>
      <c r="G73" s="7">
        <f>E81/B75</f>
        <v>9.708333333333334</v>
      </c>
      <c r="H73" s="7">
        <v>150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1251.3540476190476</v>
      </c>
      <c r="M73" s="7">
        <f t="shared" si="7"/>
        <v>1371.4840361904762</v>
      </c>
      <c r="N73" s="8"/>
      <c r="O73" s="8">
        <f t="shared" si="8"/>
        <v>1371.4840361904762</v>
      </c>
      <c r="P73" s="8"/>
      <c r="Q73" s="8">
        <f t="shared" si="9"/>
        <v>-1371.4840361904762</v>
      </c>
    </row>
    <row r="74" spans="2:17" ht="17.25" customHeight="1">
      <c r="B74" s="18">
        <v>71</v>
      </c>
      <c r="C74" s="70" t="s">
        <v>129</v>
      </c>
      <c r="D74" s="137">
        <v>28.56</v>
      </c>
      <c r="E74" s="6">
        <v>1</v>
      </c>
      <c r="F74" s="7">
        <f>$E$80/SUM($E$4:$E$75)*1</f>
        <v>57.378571428571426</v>
      </c>
      <c r="G74" s="7">
        <f>E81/B75</f>
        <v>9.708333333333334</v>
      </c>
      <c r="H74" s="7">
        <v>150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934.1509047619047</v>
      </c>
      <c r="M74" s="7">
        <f t="shared" si="7"/>
        <v>1023.8293916190477</v>
      </c>
      <c r="N74" s="8"/>
      <c r="O74" s="8">
        <f t="shared" si="8"/>
        <v>1023.8293916190477</v>
      </c>
      <c r="P74" s="8"/>
      <c r="Q74" s="8">
        <f t="shared" si="9"/>
        <v>-1023.8293916190477</v>
      </c>
    </row>
    <row r="75" spans="2:17" ht="17.25" customHeight="1">
      <c r="B75" s="18">
        <v>72</v>
      </c>
      <c r="C75" s="70" t="s">
        <v>130</v>
      </c>
      <c r="D75" s="137">
        <v>27</v>
      </c>
      <c r="E75" s="6">
        <v>1</v>
      </c>
      <c r="F75" s="7">
        <f>$E$80/SUM($E$4:$E$75)*1</f>
        <v>57.378571428571426</v>
      </c>
      <c r="G75" s="7">
        <f>E81/B75</f>
        <v>9.708333333333334</v>
      </c>
      <c r="H75" s="7">
        <v>150</v>
      </c>
      <c r="I75" s="7">
        <v>200</v>
      </c>
      <c r="J75" s="7">
        <v>320</v>
      </c>
      <c r="K75" s="7">
        <f t="shared" si="5"/>
        <v>186.3</v>
      </c>
      <c r="L75" s="7">
        <f>SUM(F75:K75)</f>
        <v>923.3869047619048</v>
      </c>
      <c r="M75" s="7">
        <f t="shared" si="7"/>
        <v>1012.0320476190477</v>
      </c>
      <c r="N75" s="8"/>
      <c r="O75" s="8">
        <f t="shared" si="8"/>
        <v>1012.0320476190477</v>
      </c>
      <c r="P75" s="8"/>
      <c r="Q75" s="8">
        <f t="shared" si="9"/>
        <v>-1012.0320476190477</v>
      </c>
    </row>
    <row r="76" spans="2:17" ht="21.75" customHeight="1">
      <c r="B76" s="19"/>
      <c r="C76" s="72" t="s">
        <v>3</v>
      </c>
      <c r="D76" s="7">
        <f aca="true" t="shared" si="10" ref="D76:Q76">SUM(D4:D75)</f>
        <v>3511.8700000000017</v>
      </c>
      <c r="E76" s="9">
        <f t="shared" si="10"/>
        <v>140</v>
      </c>
      <c r="F76" s="7">
        <f t="shared" si="10"/>
        <v>8032.9999999999945</v>
      </c>
      <c r="G76" s="7">
        <f>SUM(G4:G75)</f>
        <v>699.0000000000003</v>
      </c>
      <c r="H76" s="7">
        <f t="shared" si="10"/>
        <v>10800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 t="shared" si="10"/>
        <v>81203.90299999999</v>
      </c>
      <c r="M76" s="7">
        <f t="shared" si="10"/>
        <v>88999.47768799998</v>
      </c>
      <c r="N76" s="8">
        <f t="shared" si="10"/>
        <v>1500</v>
      </c>
      <c r="O76" s="8">
        <f t="shared" si="10"/>
        <v>90499.47768799998</v>
      </c>
      <c r="P76" s="8">
        <f t="shared" si="10"/>
        <v>0</v>
      </c>
      <c r="Q76" s="8">
        <f t="shared" si="10"/>
        <v>-90499.47768799998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22"/>
      <c r="M77" s="22"/>
      <c r="N77" s="22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8033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699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10800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35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177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8033</v>
      </c>
      <c r="M83" s="48">
        <f>SUM(L83*0.096)</f>
        <v>771.168</v>
      </c>
      <c r="N83" s="48">
        <f>SUM(L83:M83)</f>
        <v>8804.168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48939</v>
      </c>
      <c r="M84" s="48">
        <f>SUM(L84*0.096)</f>
        <v>4698.144</v>
      </c>
      <c r="N84" s="48">
        <f>SUM(L84:M84)</f>
        <v>53637.144</v>
      </c>
      <c r="O84" s="38"/>
      <c r="P84" s="22"/>
      <c r="Q84" s="22"/>
    </row>
    <row r="85" spans="2:17" ht="27" customHeight="1" thickBot="1">
      <c r="B85" s="145" t="s">
        <v>171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81203.90299999999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81203.90299999999</v>
      </c>
      <c r="M86" s="48">
        <f>SUM(M83:M85)</f>
        <v>7795.574687999999</v>
      </c>
      <c r="N86" s="48">
        <f>SUM(N83:N85)</f>
        <v>88999.47768799998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6:17" ht="15" customHeight="1" thickBot="1">
      <c r="F94"/>
      <c r="G94"/>
      <c r="H94"/>
      <c r="I94"/>
      <c r="J94"/>
      <c r="K94"/>
      <c r="L94"/>
      <c r="M94"/>
      <c r="N94"/>
      <c r="O94"/>
      <c r="P94"/>
      <c r="Q94"/>
    </row>
    <row r="95" spans="2:17" ht="12" customHeight="1">
      <c r="B95" s="160" t="s">
        <v>181</v>
      </c>
      <c r="C95" s="160"/>
      <c r="D95" s="160"/>
      <c r="E95" s="160" t="s">
        <v>174</v>
      </c>
      <c r="F95" s="160"/>
      <c r="G95" s="160"/>
      <c r="H95" s="160"/>
      <c r="I95" s="160"/>
      <c r="J95" s="160"/>
      <c r="K95" s="150" t="s">
        <v>178</v>
      </c>
      <c r="L95" s="151"/>
      <c r="M95" s="151"/>
      <c r="N95" s="152"/>
      <c r="O95"/>
      <c r="P95"/>
      <c r="Q95"/>
    </row>
    <row r="96" spans="2:17" ht="12" customHeight="1">
      <c r="B96" s="161"/>
      <c r="C96" s="161"/>
      <c r="D96" s="161"/>
      <c r="E96" s="161"/>
      <c r="F96" s="161"/>
      <c r="G96" s="161"/>
      <c r="H96" s="161"/>
      <c r="I96" s="161"/>
      <c r="J96" s="161"/>
      <c r="K96" s="153"/>
      <c r="L96" s="154"/>
      <c r="M96" s="154"/>
      <c r="N96" s="155"/>
      <c r="O96"/>
      <c r="P96"/>
      <c r="Q96"/>
    </row>
    <row r="97" spans="2:17" ht="12" customHeight="1" thickBot="1">
      <c r="B97" s="162"/>
      <c r="C97" s="162"/>
      <c r="D97" s="162"/>
      <c r="E97" s="162"/>
      <c r="F97" s="162"/>
      <c r="G97" s="162"/>
      <c r="H97" s="162"/>
      <c r="I97" s="162"/>
      <c r="J97" s="162"/>
      <c r="K97" s="156"/>
      <c r="L97" s="157"/>
      <c r="M97" s="157"/>
      <c r="N97" s="158"/>
      <c r="O97"/>
      <c r="P97"/>
      <c r="Q97"/>
    </row>
    <row r="98" spans="2:17" ht="15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/>
      <c r="O98"/>
      <c r="P98"/>
      <c r="Q98"/>
    </row>
    <row r="99" spans="2:17" ht="18" customHeight="1">
      <c r="B99" s="144" t="s">
        <v>11</v>
      </c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/>
      <c r="P99"/>
      <c r="Q99"/>
    </row>
    <row r="100" spans="2:17" ht="15" customHeight="1" thickBot="1">
      <c r="B100" s="22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/>
      <c r="O100"/>
      <c r="P100"/>
      <c r="Q100"/>
    </row>
    <row r="101" spans="2:17" ht="15.75" thickBot="1">
      <c r="B101" s="141" t="s">
        <v>12</v>
      </c>
      <c r="C101" s="142"/>
      <c r="D101" s="143"/>
      <c r="E101" s="141" t="s">
        <v>63</v>
      </c>
      <c r="F101" s="142"/>
      <c r="G101" s="142"/>
      <c r="H101" s="142"/>
      <c r="I101" s="142"/>
      <c r="J101" s="142"/>
      <c r="K101" s="142"/>
      <c r="L101" s="142"/>
      <c r="M101" s="142"/>
      <c r="N101" s="143"/>
      <c r="O101"/>
      <c r="P101"/>
      <c r="Q101"/>
    </row>
    <row r="102" spans="2:17" ht="15.75" thickBot="1">
      <c r="B102" s="141" t="s">
        <v>13</v>
      </c>
      <c r="C102" s="142"/>
      <c r="D102" s="143"/>
      <c r="E102" s="141" t="s">
        <v>28</v>
      </c>
      <c r="F102" s="142"/>
      <c r="G102" s="142"/>
      <c r="H102" s="142"/>
      <c r="I102" s="142"/>
      <c r="J102" s="142"/>
      <c r="K102" s="142"/>
      <c r="L102" s="142"/>
      <c r="M102" s="142"/>
      <c r="N102" s="143"/>
      <c r="O102"/>
      <c r="P102"/>
      <c r="Q102"/>
    </row>
    <row r="103" spans="2:17" ht="15.75" thickBot="1">
      <c r="B103" s="141" t="s">
        <v>14</v>
      </c>
      <c r="C103" s="142"/>
      <c r="D103" s="143"/>
      <c r="E103" s="141" t="s">
        <v>29</v>
      </c>
      <c r="F103" s="142"/>
      <c r="G103" s="142"/>
      <c r="H103" s="142"/>
      <c r="I103" s="142"/>
      <c r="J103" s="142"/>
      <c r="K103" s="142"/>
      <c r="L103" s="142"/>
      <c r="M103" s="142"/>
      <c r="N103" s="143"/>
      <c r="O103"/>
      <c r="P103"/>
      <c r="Q103"/>
    </row>
    <row r="104" spans="2:17" ht="15.75" thickBot="1">
      <c r="B104" s="141" t="s">
        <v>15</v>
      </c>
      <c r="C104" s="142"/>
      <c r="D104" s="143"/>
      <c r="E104" s="172" t="s">
        <v>16</v>
      </c>
      <c r="F104" s="173"/>
      <c r="G104" s="173"/>
      <c r="H104" s="173"/>
      <c r="I104" s="173"/>
      <c r="J104" s="173"/>
      <c r="K104" s="173"/>
      <c r="L104" s="173"/>
      <c r="M104" s="173"/>
      <c r="N104" s="174"/>
      <c r="O104"/>
      <c r="P104"/>
      <c r="Q104"/>
    </row>
    <row r="105" spans="2:17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/>
      <c r="O105"/>
      <c r="P105"/>
      <c r="Q105"/>
    </row>
    <row r="106" spans="2:17" ht="18" customHeight="1">
      <c r="B106" s="144" t="s">
        <v>201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/>
      <c r="P106"/>
      <c r="Q106"/>
    </row>
    <row r="107" spans="2:17" ht="15" customHeight="1" thickBot="1">
      <c r="B107" s="22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/>
      <c r="O107"/>
      <c r="P107"/>
      <c r="Q107"/>
    </row>
    <row r="108" spans="2:17" ht="15.75" customHeight="1" thickBot="1">
      <c r="B108" s="178" t="s">
        <v>17</v>
      </c>
      <c r="C108" s="179"/>
      <c r="D108" s="180"/>
      <c r="E108" s="133">
        <f>SUM(N83+N84)</f>
        <v>62441.312</v>
      </c>
      <c r="F108" s="141" t="s">
        <v>18</v>
      </c>
      <c r="G108" s="142"/>
      <c r="H108" s="142"/>
      <c r="I108" s="142"/>
      <c r="J108" s="142"/>
      <c r="K108" s="142"/>
      <c r="L108" s="142"/>
      <c r="M108" s="142"/>
      <c r="N108" s="143"/>
      <c r="O108"/>
      <c r="P108"/>
      <c r="Q108"/>
    </row>
    <row r="109" spans="2:17" ht="15.75" thickBot="1">
      <c r="B109" s="141" t="s">
        <v>19</v>
      </c>
      <c r="C109" s="142"/>
      <c r="D109" s="143"/>
      <c r="E109" s="132">
        <f>SUM(N84)</f>
        <v>53637.144</v>
      </c>
      <c r="F109" s="141" t="s">
        <v>20</v>
      </c>
      <c r="G109" s="142"/>
      <c r="H109" s="142"/>
      <c r="I109" s="142"/>
      <c r="J109" s="142"/>
      <c r="K109" s="142"/>
      <c r="L109" s="142"/>
      <c r="M109" s="142"/>
      <c r="N109" s="143"/>
      <c r="O109" s="131"/>
      <c r="P109"/>
      <c r="Q109"/>
    </row>
    <row r="110" spans="2:15" ht="15.75" thickBot="1">
      <c r="B110" s="141" t="s">
        <v>19</v>
      </c>
      <c r="C110" s="142"/>
      <c r="D110" s="143"/>
      <c r="E110" s="132">
        <f>SUM(N83)</f>
        <v>8804.168</v>
      </c>
      <c r="F110" s="141" t="s">
        <v>21</v>
      </c>
      <c r="G110" s="142"/>
      <c r="H110" s="142"/>
      <c r="I110" s="142"/>
      <c r="J110" s="142"/>
      <c r="K110" s="142"/>
      <c r="L110" s="142"/>
      <c r="M110" s="142"/>
      <c r="N110" s="143"/>
      <c r="O110" s="131"/>
    </row>
    <row r="111" spans="2:14" ht="15">
      <c r="B111" s="49"/>
      <c r="C111" s="49"/>
      <c r="D111" s="49"/>
      <c r="E111" s="51"/>
      <c r="F111" s="51"/>
      <c r="G111" s="49"/>
      <c r="H111" s="49"/>
      <c r="I111" s="49"/>
      <c r="J111" s="49"/>
      <c r="K111" s="49"/>
      <c r="L111" s="49"/>
      <c r="M111" s="49"/>
      <c r="N111" s="49"/>
    </row>
    <row r="112" spans="2:14" ht="15">
      <c r="B112" s="49"/>
      <c r="C112" s="49"/>
      <c r="D112" s="49"/>
      <c r="E112" s="176" t="s">
        <v>202</v>
      </c>
      <c r="F112" s="175"/>
      <c r="G112" s="175"/>
      <c r="H112" s="28" t="s">
        <v>22</v>
      </c>
      <c r="I112" s="29"/>
      <c r="K112" s="177" t="s">
        <v>45</v>
      </c>
      <c r="L112" s="177"/>
      <c r="M112" s="177"/>
      <c r="N112" s="49"/>
    </row>
    <row r="113" spans="2:14" ht="15">
      <c r="B113" s="49"/>
      <c r="C113" s="49"/>
      <c r="D113" s="49"/>
      <c r="E113" s="175" t="s">
        <v>23</v>
      </c>
      <c r="F113" s="175"/>
      <c r="G113" s="175"/>
      <c r="H113" s="29"/>
      <c r="I113" s="29"/>
      <c r="J113" s="29"/>
      <c r="K113" s="175" t="s">
        <v>24</v>
      </c>
      <c r="L113" s="175"/>
      <c r="M113" s="175"/>
      <c r="N113" s="49"/>
    </row>
    <row r="114" spans="2:13" ht="15">
      <c r="B114" s="49"/>
      <c r="C114" s="49"/>
      <c r="D114" s="49"/>
      <c r="E114" s="51"/>
      <c r="F114" s="51"/>
      <c r="G114" s="49"/>
      <c r="H114" s="49"/>
      <c r="I114" s="49"/>
      <c r="J114" s="49"/>
      <c r="K114" s="49"/>
      <c r="L114" s="49"/>
      <c r="M114" s="49"/>
    </row>
    <row r="115" spans="2:14" ht="18" customHeight="1">
      <c r="B115" s="144" t="s">
        <v>136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</row>
    <row r="116" spans="2:14" ht="15" customHeight="1" thickBot="1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2:14" ht="15.75" thickBot="1">
      <c r="B117" s="141" t="s">
        <v>12</v>
      </c>
      <c r="C117" s="142"/>
      <c r="D117" s="143"/>
      <c r="E117" s="141" t="s">
        <v>63</v>
      </c>
      <c r="F117" s="142"/>
      <c r="G117" s="142"/>
      <c r="H117" s="142"/>
      <c r="I117" s="142"/>
      <c r="J117" s="142"/>
      <c r="K117" s="142"/>
      <c r="L117" s="142"/>
      <c r="M117" s="142"/>
      <c r="N117" s="143"/>
    </row>
    <row r="118" spans="2:14" ht="15.75" thickBot="1">
      <c r="B118" s="141" t="s">
        <v>13</v>
      </c>
      <c r="C118" s="142"/>
      <c r="D118" s="143"/>
      <c r="E118" s="141" t="s">
        <v>28</v>
      </c>
      <c r="F118" s="142"/>
      <c r="G118" s="142"/>
      <c r="H118" s="142"/>
      <c r="I118" s="142"/>
      <c r="J118" s="142"/>
      <c r="K118" s="142"/>
      <c r="L118" s="142"/>
      <c r="M118" s="142"/>
      <c r="N118" s="143"/>
    </row>
    <row r="119" spans="2:14" ht="15.75" thickBot="1">
      <c r="B119" s="141" t="s">
        <v>14</v>
      </c>
      <c r="C119" s="142"/>
      <c r="D119" s="143"/>
      <c r="E119" s="141" t="s">
        <v>29</v>
      </c>
      <c r="F119" s="142"/>
      <c r="G119" s="142"/>
      <c r="H119" s="142"/>
      <c r="I119" s="142"/>
      <c r="J119" s="142"/>
      <c r="K119" s="142"/>
      <c r="L119" s="142"/>
      <c r="M119" s="142"/>
      <c r="N119" s="143"/>
    </row>
    <row r="120" spans="2:14" ht="15.75" thickBot="1">
      <c r="B120" s="141" t="s">
        <v>15</v>
      </c>
      <c r="C120" s="142"/>
      <c r="D120" s="143"/>
      <c r="E120" s="172" t="s">
        <v>16</v>
      </c>
      <c r="F120" s="173"/>
      <c r="G120" s="173"/>
      <c r="H120" s="173"/>
      <c r="I120" s="173"/>
      <c r="J120" s="173"/>
      <c r="K120" s="173"/>
      <c r="L120" s="173"/>
      <c r="M120" s="173"/>
      <c r="N120" s="174"/>
    </row>
    <row r="121" spans="2:14" ht="15">
      <c r="B121" s="100"/>
      <c r="C121" s="100"/>
      <c r="D121" s="100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2:14" ht="18" customHeight="1">
      <c r="B122" s="144" t="s">
        <v>201</v>
      </c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</row>
    <row r="123" spans="2:14" ht="15.75" thickBot="1">
      <c r="B123" s="101"/>
      <c r="C123" s="101"/>
      <c r="D123" s="101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2:14" ht="15.75" customHeight="1" thickBot="1">
      <c r="B124" s="178" t="s">
        <v>17</v>
      </c>
      <c r="C124" s="179"/>
      <c r="D124" s="180"/>
      <c r="E124" s="133">
        <f>SUM(N85)</f>
        <v>26558.165687999986</v>
      </c>
      <c r="F124" s="141" t="s">
        <v>18</v>
      </c>
      <c r="G124" s="142"/>
      <c r="H124" s="142"/>
      <c r="I124" s="142"/>
      <c r="J124" s="142"/>
      <c r="K124" s="142"/>
      <c r="L124" s="142"/>
      <c r="M124" s="142"/>
      <c r="N124" s="143"/>
    </row>
    <row r="125" spans="2:14" ht="15.75" thickBot="1">
      <c r="B125" s="141" t="s">
        <v>19</v>
      </c>
      <c r="C125" s="142"/>
      <c r="D125" s="143"/>
      <c r="E125" s="132" t="s">
        <v>135</v>
      </c>
      <c r="F125" s="141" t="s">
        <v>32</v>
      </c>
      <c r="G125" s="142"/>
      <c r="H125" s="142"/>
      <c r="I125" s="142"/>
      <c r="J125" s="142"/>
      <c r="K125" s="142"/>
      <c r="L125" s="142"/>
      <c r="M125" s="142"/>
      <c r="N125" s="143"/>
    </row>
    <row r="126" spans="2:13" ht="15">
      <c r="B126" s="49"/>
      <c r="C126" s="49"/>
      <c r="D126" s="49"/>
      <c r="E126" s="51"/>
      <c r="F126" s="51"/>
      <c r="G126" s="49"/>
      <c r="H126" s="49"/>
      <c r="I126" s="49"/>
      <c r="J126" s="49"/>
      <c r="K126" s="49"/>
      <c r="L126" s="49"/>
      <c r="M126" s="49"/>
    </row>
    <row r="127" spans="2:13" ht="15">
      <c r="B127" s="22"/>
      <c r="C127" s="22"/>
      <c r="D127" s="22"/>
      <c r="E127" s="176" t="s">
        <v>202</v>
      </c>
      <c r="F127" s="175"/>
      <c r="G127" s="175"/>
      <c r="H127" s="28" t="s">
        <v>22</v>
      </c>
      <c r="I127" s="29"/>
      <c r="K127" s="177" t="s">
        <v>45</v>
      </c>
      <c r="L127" s="177"/>
      <c r="M127" s="177"/>
    </row>
    <row r="128" spans="2:13" ht="15">
      <c r="B128" s="22"/>
      <c r="C128" s="22"/>
      <c r="D128" s="22"/>
      <c r="E128" s="175" t="s">
        <v>23</v>
      </c>
      <c r="F128" s="175"/>
      <c r="G128" s="175"/>
      <c r="H128" s="29"/>
      <c r="I128" s="29"/>
      <c r="J128" s="29"/>
      <c r="K128" s="175" t="s">
        <v>24</v>
      </c>
      <c r="L128" s="175"/>
      <c r="M128" s="175"/>
    </row>
    <row r="129" spans="2:13" ht="13.5" thickBot="1">
      <c r="B129" s="22"/>
      <c r="C129" s="22"/>
      <c r="D129" s="22"/>
      <c r="E129" s="22"/>
      <c r="F129" s="23"/>
      <c r="G129" s="23"/>
      <c r="H129" s="23"/>
      <c r="I129" s="23"/>
      <c r="J129" s="23"/>
      <c r="K129" s="23"/>
      <c r="L129" s="23"/>
      <c r="M129" s="22"/>
    </row>
    <row r="130" spans="2:14" ht="15.75" thickBot="1">
      <c r="B130" s="164" t="s">
        <v>133</v>
      </c>
      <c r="C130" s="164"/>
      <c r="D130" s="164"/>
      <c r="E130" s="141" t="s">
        <v>132</v>
      </c>
      <c r="F130" s="142"/>
      <c r="G130" s="142"/>
      <c r="H130" s="142"/>
      <c r="I130" s="142"/>
      <c r="J130" s="143"/>
      <c r="K130" s="164" t="s">
        <v>168</v>
      </c>
      <c r="L130" s="164"/>
      <c r="M130" s="164"/>
      <c r="N130" s="164"/>
    </row>
    <row r="131" spans="2:14" ht="15.75" thickBot="1">
      <c r="B131" s="164" t="s">
        <v>35</v>
      </c>
      <c r="C131" s="164"/>
      <c r="D131" s="164"/>
      <c r="E131" s="141" t="s">
        <v>31</v>
      </c>
      <c r="F131" s="142"/>
      <c r="G131" s="142"/>
      <c r="H131" s="142"/>
      <c r="I131" s="142"/>
      <c r="J131" s="143"/>
      <c r="K131" s="164" t="s">
        <v>40</v>
      </c>
      <c r="L131" s="164"/>
      <c r="M131" s="164"/>
      <c r="N131" s="164"/>
    </row>
  </sheetData>
  <sheetProtection/>
  <mergeCells count="65">
    <mergeCell ref="E113:G113"/>
    <mergeCell ref="K113:M113"/>
    <mergeCell ref="B117:D117"/>
    <mergeCell ref="E117:N117"/>
    <mergeCell ref="B115:N115"/>
    <mergeCell ref="B119:D119"/>
    <mergeCell ref="E119:N119"/>
    <mergeCell ref="B118:D118"/>
    <mergeCell ref="E118:N118"/>
    <mergeCell ref="E127:G127"/>
    <mergeCell ref="K127:M127"/>
    <mergeCell ref="B124:D124"/>
    <mergeCell ref="B125:D125"/>
    <mergeCell ref="F124:N124"/>
    <mergeCell ref="B120:D120"/>
    <mergeCell ref="E120:N120"/>
    <mergeCell ref="F125:N125"/>
    <mergeCell ref="B122:N122"/>
    <mergeCell ref="E128:G128"/>
    <mergeCell ref="K128:M128"/>
    <mergeCell ref="B131:D131"/>
    <mergeCell ref="E131:J131"/>
    <mergeCell ref="K131:N131"/>
    <mergeCell ref="B130:D130"/>
    <mergeCell ref="E130:J130"/>
    <mergeCell ref="K130:N130"/>
    <mergeCell ref="B109:D109"/>
    <mergeCell ref="B110:D110"/>
    <mergeCell ref="F109:N109"/>
    <mergeCell ref="F110:N110"/>
    <mergeCell ref="E112:G112"/>
    <mergeCell ref="K112:M112"/>
    <mergeCell ref="B103:D103"/>
    <mergeCell ref="E103:N103"/>
    <mergeCell ref="B104:D104"/>
    <mergeCell ref="E104:N104"/>
    <mergeCell ref="B106:N106"/>
    <mergeCell ref="B108:D108"/>
    <mergeCell ref="F108:N108"/>
    <mergeCell ref="B95:D97"/>
    <mergeCell ref="E95:J97"/>
    <mergeCell ref="K95:N97"/>
    <mergeCell ref="B101:D101"/>
    <mergeCell ref="E101:N101"/>
    <mergeCell ref="B102:D102"/>
    <mergeCell ref="E102:N102"/>
    <mergeCell ref="B86:D86"/>
    <mergeCell ref="G86:K86"/>
    <mergeCell ref="B99:N99"/>
    <mergeCell ref="L78:N78"/>
    <mergeCell ref="L79:N79"/>
    <mergeCell ref="G82:K82"/>
    <mergeCell ref="B83:D83"/>
    <mergeCell ref="G83:K83"/>
    <mergeCell ref="B84:D84"/>
    <mergeCell ref="G84:K84"/>
    <mergeCell ref="G85:K85"/>
    <mergeCell ref="B2:O2"/>
    <mergeCell ref="B80:D80"/>
    <mergeCell ref="B81:D81"/>
    <mergeCell ref="B82:D82"/>
    <mergeCell ref="B85:D85"/>
    <mergeCell ref="B78:E79"/>
    <mergeCell ref="G78:K80"/>
    <mergeCell ref="L80:N80"/>
  </mergeCells>
  <hyperlinks>
    <hyperlink ref="E104" r:id="rId1" display="radojevicboban@gmail.com"/>
    <hyperlink ref="E120" r:id="rId2" display="radojevicboban@gmail.com"/>
  </hyperlinks>
  <printOptions horizontalCentered="1" verticalCentered="1"/>
  <pageMargins left="0" right="0" top="0" bottom="0" header="0" footer="0"/>
  <pageSetup horizontalDpi="600" verticalDpi="600" orientation="landscape" paperSize="9"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68"/>
  <sheetViews>
    <sheetView zoomScale="90" zoomScaleNormal="90" zoomScalePageLayoutView="0" workbookViewId="0" topLeftCell="A73">
      <selection activeCell="R83" sqref="R83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28.7109375" style="0" customWidth="1"/>
    <col min="4" max="4" width="8.7109375" style="0" customWidth="1"/>
    <col min="5" max="5" width="10.57421875" style="0" customWidth="1"/>
    <col min="6" max="6" width="8.8515625" style="1" customWidth="1"/>
    <col min="7" max="7" width="7.7109375" style="1" customWidth="1"/>
    <col min="8" max="8" width="8.57421875" style="1" customWidth="1"/>
    <col min="9" max="11" width="8.7109375" style="1" customWidth="1"/>
    <col min="12" max="12" width="10.421875" style="1" customWidth="1"/>
    <col min="13" max="13" width="10.140625" style="1" customWidth="1"/>
    <col min="14" max="14" width="10.8515625" style="1" customWidth="1"/>
    <col min="15" max="15" width="10.140625" style="2" customWidth="1"/>
    <col min="16" max="16" width="10.140625" style="1" customWidth="1"/>
    <col min="17" max="17" width="12.7109375" style="1" customWidth="1"/>
  </cols>
  <sheetData>
    <row r="1" ht="12.75"/>
    <row r="2" spans="2:17" ht="21" customHeight="1">
      <c r="B2" s="147" t="s">
        <v>203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26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147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137">
        <v>77.5</v>
      </c>
      <c r="E4" s="6">
        <v>1</v>
      </c>
      <c r="F4" s="7">
        <f>$E$80/SUM($E$4:$E$75)*1</f>
        <v>57.86986301369863</v>
      </c>
      <c r="G4" s="7">
        <f>E81/B75</f>
        <v>9.055555555555555</v>
      </c>
      <c r="H4" s="7">
        <v>150</v>
      </c>
      <c r="I4" s="7">
        <v>200</v>
      </c>
      <c r="J4" s="7">
        <v>320</v>
      </c>
      <c r="K4" s="7">
        <f>SUM(D4*6.9)</f>
        <v>534.75</v>
      </c>
      <c r="L4" s="7">
        <f>SUM(F4:K4)</f>
        <v>1271.6754185692541</v>
      </c>
      <c r="M4" s="7">
        <f>SUM(L4*1.096)</f>
        <v>1393.7562587519026</v>
      </c>
      <c r="N4" s="8"/>
      <c r="O4" s="8">
        <f>SUM(M4:N4)</f>
        <v>1393.7562587519026</v>
      </c>
      <c r="P4" s="8"/>
      <c r="Q4" s="8">
        <f>SUM(P4-O4)</f>
        <v>-1393.7562587519026</v>
      </c>
    </row>
    <row r="5" spans="2:17" ht="17.25" customHeight="1">
      <c r="B5" s="18">
        <v>2</v>
      </c>
      <c r="C5" s="70" t="s">
        <v>65</v>
      </c>
      <c r="D5" s="137">
        <v>69.27</v>
      </c>
      <c r="E5" s="6">
        <v>3</v>
      </c>
      <c r="F5" s="7">
        <f>$E$80/SUM($E$4:$E$75)*3</f>
        <v>173.6095890410959</v>
      </c>
      <c r="G5" s="7">
        <f>E81/B75</f>
        <v>9.055555555555555</v>
      </c>
      <c r="H5" s="7">
        <v>150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1330.6281445966515</v>
      </c>
      <c r="M5" s="7">
        <f aca="true" t="shared" si="2" ref="M5:M68">SUM(L5*1.096)</f>
        <v>1458.36844647793</v>
      </c>
      <c r="N5" s="8">
        <v>150</v>
      </c>
      <c r="O5" s="8">
        <f aca="true" t="shared" si="3" ref="O5:O68">SUM(M5:N5)</f>
        <v>1608.36844647793</v>
      </c>
      <c r="P5" s="8"/>
      <c r="Q5" s="8">
        <f aca="true" t="shared" si="4" ref="Q5:Q68">SUM(P5-O5)</f>
        <v>-1608.36844647793</v>
      </c>
    </row>
    <row r="6" spans="2:17" ht="17.25" customHeight="1">
      <c r="B6" s="18">
        <v>3</v>
      </c>
      <c r="C6" s="70" t="s">
        <v>131</v>
      </c>
      <c r="D6" s="137">
        <v>50.4</v>
      </c>
      <c r="E6" s="6">
        <v>1</v>
      </c>
      <c r="F6" s="7">
        <f>$E$80/SUM($E$4:$E$75)*1</f>
        <v>57.86986301369863</v>
      </c>
      <c r="G6" s="7">
        <f>E81/B75</f>
        <v>9.055555555555555</v>
      </c>
      <c r="H6" s="7">
        <v>150</v>
      </c>
      <c r="I6" s="7">
        <v>200</v>
      </c>
      <c r="J6" s="7">
        <v>320</v>
      </c>
      <c r="K6" s="7">
        <f t="shared" si="0"/>
        <v>347.76</v>
      </c>
      <c r="L6" s="7">
        <f t="shared" si="1"/>
        <v>1084.6854185692541</v>
      </c>
      <c r="M6" s="7">
        <f t="shared" si="2"/>
        <v>1188.8152187519026</v>
      </c>
      <c r="N6" s="8"/>
      <c r="O6" s="8">
        <f t="shared" si="3"/>
        <v>1188.8152187519026</v>
      </c>
      <c r="P6" s="8"/>
      <c r="Q6" s="8">
        <f t="shared" si="4"/>
        <v>-1188.8152187519026</v>
      </c>
    </row>
    <row r="7" spans="2:17" ht="17.25" customHeight="1">
      <c r="B7" s="18">
        <v>4</v>
      </c>
      <c r="C7" s="70" t="s">
        <v>66</v>
      </c>
      <c r="D7" s="137">
        <v>28.17</v>
      </c>
      <c r="E7" s="6">
        <v>2</v>
      </c>
      <c r="F7" s="7">
        <f>$E$80/SUM($E$4:$E$75)*2</f>
        <v>115.73972602739725</v>
      </c>
      <c r="G7" s="7">
        <f>E81/B75</f>
        <v>9.055555555555555</v>
      </c>
      <c r="H7" s="7">
        <v>150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989.1682815829529</v>
      </c>
      <c r="M7" s="7">
        <f t="shared" si="2"/>
        <v>1084.1284366149164</v>
      </c>
      <c r="N7" s="8"/>
      <c r="O7" s="8">
        <f t="shared" si="3"/>
        <v>1084.1284366149164</v>
      </c>
      <c r="P7" s="8"/>
      <c r="Q7" s="8">
        <f t="shared" si="4"/>
        <v>-1084.1284366149164</v>
      </c>
    </row>
    <row r="8" spans="2:17" ht="17.25" customHeight="1">
      <c r="B8" s="18">
        <v>5</v>
      </c>
      <c r="C8" s="70" t="s">
        <v>67</v>
      </c>
      <c r="D8" s="137">
        <v>50.96</v>
      </c>
      <c r="E8" s="6">
        <v>2</v>
      </c>
      <c r="F8" s="7">
        <f>$E$80/SUM($E$4:$E$75)*2</f>
        <v>115.73972602739725</v>
      </c>
      <c r="G8" s="7">
        <f>E81/B75</f>
        <v>9.055555555555555</v>
      </c>
      <c r="H8" s="7">
        <v>150</v>
      </c>
      <c r="I8" s="7">
        <v>200</v>
      </c>
      <c r="J8" s="7">
        <v>320</v>
      </c>
      <c r="K8" s="7">
        <f t="shared" si="0"/>
        <v>351.624</v>
      </c>
      <c r="L8" s="7">
        <f t="shared" si="1"/>
        <v>1146.4192815829529</v>
      </c>
      <c r="M8" s="7">
        <f t="shared" si="2"/>
        <v>1256.4755326149163</v>
      </c>
      <c r="N8" s="8"/>
      <c r="O8" s="8">
        <f t="shared" si="3"/>
        <v>1256.4755326149163</v>
      </c>
      <c r="P8" s="8"/>
      <c r="Q8" s="8">
        <f t="shared" si="4"/>
        <v>-1256.4755326149163</v>
      </c>
    </row>
    <row r="9" spans="2:17" ht="17.25" customHeight="1">
      <c r="B9" s="18">
        <v>6</v>
      </c>
      <c r="C9" s="70" t="s">
        <v>166</v>
      </c>
      <c r="D9" s="137">
        <v>77.5</v>
      </c>
      <c r="E9" s="6">
        <v>1</v>
      </c>
      <c r="F9" s="7">
        <f>$E$80/SUM($E$4:$E$75)*1</f>
        <v>57.86986301369863</v>
      </c>
      <c r="G9" s="7">
        <f>E81/B75</f>
        <v>9.055555555555555</v>
      </c>
      <c r="H9" s="7">
        <v>150</v>
      </c>
      <c r="I9" s="7">
        <v>200</v>
      </c>
      <c r="J9" s="7">
        <v>320</v>
      </c>
      <c r="K9" s="7">
        <f t="shared" si="0"/>
        <v>534.75</v>
      </c>
      <c r="L9" s="7">
        <f t="shared" si="1"/>
        <v>1271.6754185692541</v>
      </c>
      <c r="M9" s="7">
        <f t="shared" si="2"/>
        <v>1393.7562587519026</v>
      </c>
      <c r="N9" s="8"/>
      <c r="O9" s="8">
        <f t="shared" si="3"/>
        <v>1393.7562587519026</v>
      </c>
      <c r="P9" s="8"/>
      <c r="Q9" s="8">
        <f t="shared" si="4"/>
        <v>-1393.7562587519026</v>
      </c>
    </row>
    <row r="10" spans="2:17" ht="17.25" customHeight="1">
      <c r="B10" s="18">
        <v>7</v>
      </c>
      <c r="C10" s="70" t="s">
        <v>68</v>
      </c>
      <c r="D10" s="137">
        <v>69.27</v>
      </c>
      <c r="E10" s="6">
        <v>4</v>
      </c>
      <c r="F10" s="7">
        <f>$E$80/SUM($E$4:$E$75)*4</f>
        <v>231.4794520547945</v>
      </c>
      <c r="G10" s="7">
        <f>E81/B75</f>
        <v>9.055555555555555</v>
      </c>
      <c r="H10" s="7">
        <v>150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1388.49800761035</v>
      </c>
      <c r="M10" s="7">
        <f t="shared" si="2"/>
        <v>1521.7938163409437</v>
      </c>
      <c r="N10" s="8"/>
      <c r="O10" s="8">
        <f t="shared" si="3"/>
        <v>1521.7938163409437</v>
      </c>
      <c r="P10" s="8"/>
      <c r="Q10" s="8">
        <f t="shared" si="4"/>
        <v>-1521.7938163409437</v>
      </c>
    </row>
    <row r="11" spans="2:17" ht="17.25" customHeight="1">
      <c r="B11" s="18">
        <v>8</v>
      </c>
      <c r="C11" s="70" t="s">
        <v>69</v>
      </c>
      <c r="D11" s="137">
        <v>50.4</v>
      </c>
      <c r="E11" s="6">
        <v>1</v>
      </c>
      <c r="F11" s="7">
        <f>$E$80/SUM($E$4:$E$75)*1</f>
        <v>57.86986301369863</v>
      </c>
      <c r="G11" s="7">
        <f>E81/B75</f>
        <v>9.055555555555555</v>
      </c>
      <c r="H11" s="7">
        <v>150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1084.6854185692541</v>
      </c>
      <c r="M11" s="7">
        <f t="shared" si="2"/>
        <v>1188.8152187519026</v>
      </c>
      <c r="N11" s="8"/>
      <c r="O11" s="8">
        <f t="shared" si="3"/>
        <v>1188.8152187519026</v>
      </c>
      <c r="P11" s="8"/>
      <c r="Q11" s="8">
        <f t="shared" si="4"/>
        <v>-1188.8152187519026</v>
      </c>
    </row>
    <row r="12" spans="2:17" ht="17.25" customHeight="1">
      <c r="B12" s="18">
        <v>9</v>
      </c>
      <c r="C12" s="70" t="s">
        <v>70</v>
      </c>
      <c r="D12" s="137">
        <v>28.17</v>
      </c>
      <c r="E12" s="6">
        <v>1</v>
      </c>
      <c r="F12" s="7">
        <f>$E$80/SUM($E$4:$E$75)*1</f>
        <v>57.86986301369863</v>
      </c>
      <c r="G12" s="7">
        <f>E81/B75</f>
        <v>9.055555555555555</v>
      </c>
      <c r="H12" s="7">
        <v>150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931.2984185692542</v>
      </c>
      <c r="M12" s="7">
        <f t="shared" si="2"/>
        <v>1020.7030667519026</v>
      </c>
      <c r="N12" s="8"/>
      <c r="O12" s="8">
        <f t="shared" si="3"/>
        <v>1020.7030667519026</v>
      </c>
      <c r="P12" s="8"/>
      <c r="Q12" s="8">
        <f t="shared" si="4"/>
        <v>-1020.7030667519026</v>
      </c>
    </row>
    <row r="13" spans="2:17" ht="17.25" customHeight="1">
      <c r="B13" s="18">
        <v>10</v>
      </c>
      <c r="C13" s="70" t="s">
        <v>71</v>
      </c>
      <c r="D13" s="137">
        <v>50.96</v>
      </c>
      <c r="E13" s="6">
        <v>4</v>
      </c>
      <c r="F13" s="7">
        <f>$E$80/SUM($E$4:$E$75)*4</f>
        <v>231.4794520547945</v>
      </c>
      <c r="G13" s="7">
        <f>E81/B75</f>
        <v>9.055555555555555</v>
      </c>
      <c r="H13" s="7">
        <v>150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1262.15900761035</v>
      </c>
      <c r="M13" s="7">
        <f t="shared" si="2"/>
        <v>1383.3262723409437</v>
      </c>
      <c r="N13" s="8"/>
      <c r="O13" s="8">
        <f t="shared" si="3"/>
        <v>1383.3262723409437</v>
      </c>
      <c r="P13" s="8"/>
      <c r="Q13" s="8">
        <f t="shared" si="4"/>
        <v>-1383.3262723409437</v>
      </c>
    </row>
    <row r="14" spans="2:17" ht="17.25" customHeight="1">
      <c r="B14" s="18">
        <v>11</v>
      </c>
      <c r="C14" s="70" t="s">
        <v>72</v>
      </c>
      <c r="D14" s="137">
        <v>77.5</v>
      </c>
      <c r="E14" s="6">
        <v>2</v>
      </c>
      <c r="F14" s="7">
        <f>$E$80/SUM($E$4:$E$75)*2</f>
        <v>115.73972602739725</v>
      </c>
      <c r="G14" s="7">
        <f>E81/B75</f>
        <v>9.055555555555555</v>
      </c>
      <c r="H14" s="7">
        <v>150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1329.5452815829528</v>
      </c>
      <c r="M14" s="7">
        <f t="shared" si="2"/>
        <v>1457.1816286149165</v>
      </c>
      <c r="N14" s="8">
        <v>150</v>
      </c>
      <c r="O14" s="8">
        <f t="shared" si="3"/>
        <v>1607.1816286149165</v>
      </c>
      <c r="P14" s="8"/>
      <c r="Q14" s="8">
        <f t="shared" si="4"/>
        <v>-1607.1816286149165</v>
      </c>
    </row>
    <row r="15" spans="2:17" ht="17.25" customHeight="1">
      <c r="B15" s="18">
        <v>12</v>
      </c>
      <c r="C15" s="70" t="s">
        <v>73</v>
      </c>
      <c r="D15" s="137">
        <v>69.27</v>
      </c>
      <c r="E15" s="6">
        <v>2</v>
      </c>
      <c r="F15" s="7">
        <f>$E$80/SUM($E$4:$E$75)*2</f>
        <v>115.73972602739725</v>
      </c>
      <c r="G15" s="7">
        <f>E81/B75</f>
        <v>9.055555555555555</v>
      </c>
      <c r="H15" s="7">
        <v>150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1272.7582815829528</v>
      </c>
      <c r="M15" s="7">
        <f t="shared" si="2"/>
        <v>1394.9430766149164</v>
      </c>
      <c r="N15" s="8"/>
      <c r="O15" s="8">
        <f t="shared" si="3"/>
        <v>1394.9430766149164</v>
      </c>
      <c r="P15" s="8"/>
      <c r="Q15" s="8">
        <f t="shared" si="4"/>
        <v>-1394.9430766149164</v>
      </c>
    </row>
    <row r="16" spans="2:17" ht="17.25" customHeight="1">
      <c r="B16" s="18">
        <v>13</v>
      </c>
      <c r="C16" s="70" t="s">
        <v>167</v>
      </c>
      <c r="D16" s="137">
        <v>50.4</v>
      </c>
      <c r="E16" s="6">
        <v>1</v>
      </c>
      <c r="F16" s="7">
        <f>$E$80/SUM($E$4:$E$75)*1</f>
        <v>57.86986301369863</v>
      </c>
      <c r="G16" s="7">
        <f>E81/B75</f>
        <v>9.055555555555555</v>
      </c>
      <c r="H16" s="7">
        <v>150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1084.6854185692541</v>
      </c>
      <c r="M16" s="7">
        <f t="shared" si="2"/>
        <v>1188.8152187519026</v>
      </c>
      <c r="N16" s="8"/>
      <c r="O16" s="8">
        <f t="shared" si="3"/>
        <v>1188.8152187519026</v>
      </c>
      <c r="P16" s="8"/>
      <c r="Q16" s="8">
        <f t="shared" si="4"/>
        <v>-1188.8152187519026</v>
      </c>
    </row>
    <row r="17" spans="2:17" ht="17.25" customHeight="1">
      <c r="B17" s="18">
        <v>14</v>
      </c>
      <c r="C17" s="70" t="s">
        <v>74</v>
      </c>
      <c r="D17" s="137">
        <v>28.17</v>
      </c>
      <c r="E17" s="6">
        <v>1</v>
      </c>
      <c r="F17" s="7">
        <f>$E$80/SUM($E$4:$E$75)*1</f>
        <v>57.86986301369863</v>
      </c>
      <c r="G17" s="7">
        <f>E81/B75</f>
        <v>9.055555555555555</v>
      </c>
      <c r="H17" s="7">
        <v>150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931.2984185692542</v>
      </c>
      <c r="M17" s="7">
        <f t="shared" si="2"/>
        <v>1020.7030667519026</v>
      </c>
      <c r="N17" s="8"/>
      <c r="O17" s="8">
        <f t="shared" si="3"/>
        <v>1020.7030667519026</v>
      </c>
      <c r="P17" s="8"/>
      <c r="Q17" s="8">
        <f t="shared" si="4"/>
        <v>-1020.7030667519026</v>
      </c>
    </row>
    <row r="18" spans="2:17" ht="17.25" customHeight="1">
      <c r="B18" s="18">
        <v>15</v>
      </c>
      <c r="C18" s="70" t="s">
        <v>75</v>
      </c>
      <c r="D18" s="137">
        <v>50.96</v>
      </c>
      <c r="E18" s="6">
        <v>3</v>
      </c>
      <c r="F18" s="7">
        <f>$E$80/SUM($E$4:$E$75)*3</f>
        <v>173.6095890410959</v>
      </c>
      <c r="G18" s="7">
        <f>E81/B75</f>
        <v>9.055555555555555</v>
      </c>
      <c r="H18" s="7">
        <v>150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1204.2891445966516</v>
      </c>
      <c r="M18" s="7">
        <f t="shared" si="2"/>
        <v>1319.9009024779302</v>
      </c>
      <c r="N18" s="8"/>
      <c r="O18" s="8">
        <f t="shared" si="3"/>
        <v>1319.9009024779302</v>
      </c>
      <c r="P18" s="8"/>
      <c r="Q18" s="8">
        <f t="shared" si="4"/>
        <v>-1319.9009024779302</v>
      </c>
    </row>
    <row r="19" spans="2:17" ht="17.25" customHeight="1">
      <c r="B19" s="18">
        <v>16</v>
      </c>
      <c r="C19" s="70" t="s">
        <v>76</v>
      </c>
      <c r="D19" s="137">
        <v>77.5</v>
      </c>
      <c r="E19" s="6">
        <v>3</v>
      </c>
      <c r="F19" s="7">
        <f>$E$80/SUM($E$4:$E$75)*3</f>
        <v>173.6095890410959</v>
      </c>
      <c r="G19" s="7">
        <f>E81/B75</f>
        <v>9.055555555555555</v>
      </c>
      <c r="H19" s="7">
        <v>150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1387.4151445966513</v>
      </c>
      <c r="M19" s="7">
        <f t="shared" si="2"/>
        <v>1520.60699847793</v>
      </c>
      <c r="N19" s="8"/>
      <c r="O19" s="8">
        <f t="shared" si="3"/>
        <v>1520.60699847793</v>
      </c>
      <c r="P19" s="8"/>
      <c r="Q19" s="8">
        <f t="shared" si="4"/>
        <v>-1520.60699847793</v>
      </c>
    </row>
    <row r="20" spans="2:17" ht="17.25" customHeight="1">
      <c r="B20" s="18">
        <v>17</v>
      </c>
      <c r="C20" s="70" t="s">
        <v>77</v>
      </c>
      <c r="D20" s="137">
        <v>69.27</v>
      </c>
      <c r="E20" s="6">
        <v>3</v>
      </c>
      <c r="F20" s="7">
        <f>$E$80/SUM($E$4:$E$75)*3</f>
        <v>173.6095890410959</v>
      </c>
      <c r="G20" s="7">
        <f>E81/B75</f>
        <v>9.055555555555555</v>
      </c>
      <c r="H20" s="7">
        <v>150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1330.6281445966515</v>
      </c>
      <c r="M20" s="7">
        <f t="shared" si="2"/>
        <v>1458.36844647793</v>
      </c>
      <c r="N20" s="8">
        <v>150</v>
      </c>
      <c r="O20" s="8">
        <f t="shared" si="3"/>
        <v>1608.36844647793</v>
      </c>
      <c r="P20" s="8"/>
      <c r="Q20" s="8">
        <f t="shared" si="4"/>
        <v>-1608.36844647793</v>
      </c>
    </row>
    <row r="21" spans="2:17" ht="17.25" customHeight="1">
      <c r="B21" s="18">
        <v>18</v>
      </c>
      <c r="C21" s="70" t="s">
        <v>78</v>
      </c>
      <c r="D21" s="137">
        <v>50.4</v>
      </c>
      <c r="E21" s="6">
        <v>3</v>
      </c>
      <c r="F21" s="7">
        <f>$E$80/SUM($E$4:$E$75)*3</f>
        <v>173.6095890410959</v>
      </c>
      <c r="G21" s="7">
        <f>E81/B75</f>
        <v>9.055555555555555</v>
      </c>
      <c r="H21" s="7">
        <v>150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1200.4251445966515</v>
      </c>
      <c r="M21" s="7">
        <f t="shared" si="2"/>
        <v>1315.6659584779302</v>
      </c>
      <c r="N21" s="8"/>
      <c r="O21" s="8">
        <f t="shared" si="3"/>
        <v>1315.6659584779302</v>
      </c>
      <c r="P21" s="8"/>
      <c r="Q21" s="8">
        <f t="shared" si="4"/>
        <v>-1315.6659584779302</v>
      </c>
    </row>
    <row r="22" spans="2:17" ht="17.25" customHeight="1">
      <c r="B22" s="18">
        <v>19</v>
      </c>
      <c r="C22" s="70" t="s">
        <v>79</v>
      </c>
      <c r="D22" s="137">
        <v>28.17</v>
      </c>
      <c r="E22" s="6">
        <v>1</v>
      </c>
      <c r="F22" s="7">
        <f>$E$80/SUM($E$4:$E$75)*1</f>
        <v>57.86986301369863</v>
      </c>
      <c r="G22" s="7">
        <f>E81/B75</f>
        <v>9.055555555555555</v>
      </c>
      <c r="H22" s="7">
        <v>150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931.2984185692542</v>
      </c>
      <c r="M22" s="7">
        <f t="shared" si="2"/>
        <v>1020.7030667519026</v>
      </c>
      <c r="N22" s="8"/>
      <c r="O22" s="8">
        <f t="shared" si="3"/>
        <v>1020.7030667519026</v>
      </c>
      <c r="P22" s="8"/>
      <c r="Q22" s="8">
        <f t="shared" si="4"/>
        <v>-1020.7030667519026</v>
      </c>
    </row>
    <row r="23" spans="2:17" ht="17.25" customHeight="1">
      <c r="B23" s="18">
        <v>20</v>
      </c>
      <c r="C23" s="70" t="s">
        <v>80</v>
      </c>
      <c r="D23" s="137">
        <v>50.96</v>
      </c>
      <c r="E23" s="6">
        <v>1</v>
      </c>
      <c r="F23" s="7">
        <f>$E$80/SUM($E$4:$E$75)*1</f>
        <v>57.86986301369863</v>
      </c>
      <c r="G23" s="7">
        <f>E81/B75</f>
        <v>9.055555555555555</v>
      </c>
      <c r="H23" s="7">
        <v>150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1088.5494185692542</v>
      </c>
      <c r="M23" s="7">
        <f t="shared" si="2"/>
        <v>1193.0501627519027</v>
      </c>
      <c r="N23" s="8"/>
      <c r="O23" s="8">
        <f t="shared" si="3"/>
        <v>1193.0501627519027</v>
      </c>
      <c r="P23" s="8"/>
      <c r="Q23" s="8">
        <f t="shared" si="4"/>
        <v>-1193.0501627519027</v>
      </c>
    </row>
    <row r="24" spans="2:17" ht="17.25" customHeight="1">
      <c r="B24" s="18">
        <v>21</v>
      </c>
      <c r="C24" s="70" t="s">
        <v>81</v>
      </c>
      <c r="D24" s="137">
        <v>77.5</v>
      </c>
      <c r="E24" s="6">
        <v>5</v>
      </c>
      <c r="F24" s="7">
        <f>$E$80/SUM($E$4:$E$75)*5</f>
        <v>289.3493150684931</v>
      </c>
      <c r="G24" s="7">
        <f>E81/B75</f>
        <v>9.055555555555555</v>
      </c>
      <c r="H24" s="7">
        <v>150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1503.1548706240487</v>
      </c>
      <c r="M24" s="7">
        <f t="shared" si="2"/>
        <v>1647.4577382039574</v>
      </c>
      <c r="N24" s="8"/>
      <c r="O24" s="8">
        <f t="shared" si="3"/>
        <v>1647.4577382039574</v>
      </c>
      <c r="P24" s="8"/>
      <c r="Q24" s="8">
        <f t="shared" si="4"/>
        <v>-1647.4577382039574</v>
      </c>
    </row>
    <row r="25" spans="2:17" ht="17.25" customHeight="1">
      <c r="B25" s="18">
        <v>22</v>
      </c>
      <c r="C25" s="70" t="s">
        <v>82</v>
      </c>
      <c r="D25" s="137">
        <v>69.27</v>
      </c>
      <c r="E25" s="6">
        <v>2</v>
      </c>
      <c r="F25" s="7">
        <f>$E$80/SUM($E$4:$E$75)*2</f>
        <v>115.73972602739725</v>
      </c>
      <c r="G25" s="7">
        <f>E81/B75</f>
        <v>9.055555555555555</v>
      </c>
      <c r="H25" s="7">
        <v>150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1272.7582815829528</v>
      </c>
      <c r="M25" s="7">
        <f t="shared" si="2"/>
        <v>1394.9430766149164</v>
      </c>
      <c r="N25" s="8"/>
      <c r="O25" s="8">
        <f t="shared" si="3"/>
        <v>1394.9430766149164</v>
      </c>
      <c r="P25" s="8"/>
      <c r="Q25" s="8">
        <f t="shared" si="4"/>
        <v>-1394.9430766149164</v>
      </c>
    </row>
    <row r="26" spans="2:17" ht="17.25" customHeight="1">
      <c r="B26" s="18">
        <v>23</v>
      </c>
      <c r="C26" s="70" t="s">
        <v>83</v>
      </c>
      <c r="D26" s="137">
        <v>50.4</v>
      </c>
      <c r="E26" s="6">
        <v>2</v>
      </c>
      <c r="F26" s="7">
        <f>$E$80/SUM($E$4:$E$75)*2</f>
        <v>115.73972602739725</v>
      </c>
      <c r="G26" s="7">
        <f>E81/B75</f>
        <v>9.055555555555555</v>
      </c>
      <c r="H26" s="7">
        <v>150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1142.5552815829528</v>
      </c>
      <c r="M26" s="7">
        <f t="shared" si="2"/>
        <v>1252.2405886149163</v>
      </c>
      <c r="N26" s="8">
        <v>150</v>
      </c>
      <c r="O26" s="8">
        <f t="shared" si="3"/>
        <v>1402.2405886149163</v>
      </c>
      <c r="P26" s="8"/>
      <c r="Q26" s="8">
        <f t="shared" si="4"/>
        <v>-1402.2405886149163</v>
      </c>
    </row>
    <row r="27" spans="2:17" ht="17.25" customHeight="1">
      <c r="B27" s="18">
        <v>24</v>
      </c>
      <c r="C27" s="70" t="s">
        <v>84</v>
      </c>
      <c r="D27" s="137">
        <v>28.17</v>
      </c>
      <c r="E27" s="6">
        <v>2</v>
      </c>
      <c r="F27" s="7">
        <f>$E$80/SUM($E$4:$E$75)*2</f>
        <v>115.73972602739725</v>
      </c>
      <c r="G27" s="7">
        <f>E81/B75</f>
        <v>9.055555555555555</v>
      </c>
      <c r="H27" s="7">
        <v>150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989.1682815829529</v>
      </c>
      <c r="M27" s="7">
        <f t="shared" si="2"/>
        <v>1084.1284366149164</v>
      </c>
      <c r="N27" s="8"/>
      <c r="O27" s="8">
        <f t="shared" si="3"/>
        <v>1084.1284366149164</v>
      </c>
      <c r="P27" s="8"/>
      <c r="Q27" s="8">
        <f t="shared" si="4"/>
        <v>-1084.1284366149164</v>
      </c>
    </row>
    <row r="28" spans="2:17" ht="17.25" customHeight="1">
      <c r="B28" s="18">
        <v>25</v>
      </c>
      <c r="C28" s="70" t="s">
        <v>85</v>
      </c>
      <c r="D28" s="137">
        <v>50.96</v>
      </c>
      <c r="E28" s="6">
        <v>2</v>
      </c>
      <c r="F28" s="7">
        <f>$E$80/SUM($E$4:$E$75)*2</f>
        <v>115.73972602739725</v>
      </c>
      <c r="G28" s="7">
        <f>E81/B75</f>
        <v>9.055555555555555</v>
      </c>
      <c r="H28" s="7">
        <v>150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1146.4192815829529</v>
      </c>
      <c r="M28" s="7">
        <f t="shared" si="2"/>
        <v>1256.4755326149163</v>
      </c>
      <c r="N28" s="8"/>
      <c r="O28" s="8">
        <f t="shared" si="3"/>
        <v>1256.4755326149163</v>
      </c>
      <c r="P28" s="8"/>
      <c r="Q28" s="8">
        <f t="shared" si="4"/>
        <v>-1256.4755326149163</v>
      </c>
    </row>
    <row r="29" spans="2:17" ht="17.25" customHeight="1">
      <c r="B29" s="18">
        <v>26</v>
      </c>
      <c r="C29" s="70" t="s">
        <v>183</v>
      </c>
      <c r="D29" s="137">
        <v>77.5</v>
      </c>
      <c r="E29" s="139">
        <v>5</v>
      </c>
      <c r="F29" s="7">
        <f>$E$80/SUM($E$4:$E$75)*5</f>
        <v>289.3493150684931</v>
      </c>
      <c r="G29" s="7">
        <f>E81/B75</f>
        <v>9.055555555555555</v>
      </c>
      <c r="H29" s="7">
        <v>150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1503.1548706240487</v>
      </c>
      <c r="M29" s="7">
        <f t="shared" si="2"/>
        <v>1647.4577382039574</v>
      </c>
      <c r="N29" s="8"/>
      <c r="O29" s="8">
        <f t="shared" si="3"/>
        <v>1647.4577382039574</v>
      </c>
      <c r="P29" s="8"/>
      <c r="Q29" s="8">
        <f t="shared" si="4"/>
        <v>-1647.4577382039574</v>
      </c>
    </row>
    <row r="30" spans="2:17" ht="17.25" customHeight="1">
      <c r="B30" s="18">
        <v>27</v>
      </c>
      <c r="C30" s="70" t="s">
        <v>86</v>
      </c>
      <c r="D30" s="137">
        <v>69.27</v>
      </c>
      <c r="E30" s="6">
        <v>3</v>
      </c>
      <c r="F30" s="7">
        <f>$E$80/SUM($E$4:$E$75)*3</f>
        <v>173.6095890410959</v>
      </c>
      <c r="G30" s="7">
        <f>E81/B75</f>
        <v>9.055555555555555</v>
      </c>
      <c r="H30" s="7">
        <v>150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1330.6281445966515</v>
      </c>
      <c r="M30" s="7">
        <f t="shared" si="2"/>
        <v>1458.36844647793</v>
      </c>
      <c r="N30" s="8"/>
      <c r="O30" s="8">
        <f t="shared" si="3"/>
        <v>1458.36844647793</v>
      </c>
      <c r="P30" s="8"/>
      <c r="Q30" s="8">
        <f t="shared" si="4"/>
        <v>-1458.36844647793</v>
      </c>
    </row>
    <row r="31" spans="2:17" ht="17.25" customHeight="1">
      <c r="B31" s="18">
        <v>28</v>
      </c>
      <c r="C31" s="70" t="s">
        <v>87</v>
      </c>
      <c r="D31" s="137">
        <v>50.4</v>
      </c>
      <c r="E31" s="6">
        <v>3</v>
      </c>
      <c r="F31" s="7">
        <f>$E$80/SUM($E$4:$E$75)*3</f>
        <v>173.6095890410959</v>
      </c>
      <c r="G31" s="7">
        <f>E81/B75</f>
        <v>9.055555555555555</v>
      </c>
      <c r="H31" s="7">
        <v>150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1200.4251445966515</v>
      </c>
      <c r="M31" s="7">
        <f t="shared" si="2"/>
        <v>1315.6659584779302</v>
      </c>
      <c r="N31" s="8">
        <v>150</v>
      </c>
      <c r="O31" s="8">
        <f t="shared" si="3"/>
        <v>1465.6659584779302</v>
      </c>
      <c r="P31" s="8"/>
      <c r="Q31" s="8">
        <f t="shared" si="4"/>
        <v>-1465.6659584779302</v>
      </c>
    </row>
    <row r="32" spans="2:17" ht="17.25" customHeight="1">
      <c r="B32" s="18">
        <v>29</v>
      </c>
      <c r="C32" s="70" t="s">
        <v>88</v>
      </c>
      <c r="D32" s="137">
        <v>28.17</v>
      </c>
      <c r="E32" s="139">
        <v>3</v>
      </c>
      <c r="F32" s="7">
        <f>$E$80/SUM($E$4:$E$75)*3</f>
        <v>173.6095890410959</v>
      </c>
      <c r="G32" s="7">
        <f>E81/B75</f>
        <v>9.055555555555555</v>
      </c>
      <c r="H32" s="7">
        <v>150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1047.0381445966514</v>
      </c>
      <c r="M32" s="7">
        <f t="shared" si="2"/>
        <v>1147.55380647793</v>
      </c>
      <c r="N32" s="8"/>
      <c r="O32" s="8">
        <f t="shared" si="3"/>
        <v>1147.55380647793</v>
      </c>
      <c r="P32" s="8"/>
      <c r="Q32" s="8">
        <f t="shared" si="4"/>
        <v>-1147.55380647793</v>
      </c>
    </row>
    <row r="33" spans="2:17" ht="17.25" customHeight="1">
      <c r="B33" s="18">
        <v>30</v>
      </c>
      <c r="C33" s="70" t="s">
        <v>89</v>
      </c>
      <c r="D33" s="137">
        <v>50.96</v>
      </c>
      <c r="E33" s="6">
        <v>2</v>
      </c>
      <c r="F33" s="7">
        <f>$E$80/SUM($E$4:$E$75)*2</f>
        <v>115.73972602739725</v>
      </c>
      <c r="G33" s="7">
        <f>E81/B75</f>
        <v>9.055555555555555</v>
      </c>
      <c r="H33" s="7">
        <v>150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1146.4192815829529</v>
      </c>
      <c r="M33" s="7">
        <f t="shared" si="2"/>
        <v>1256.4755326149163</v>
      </c>
      <c r="N33" s="8">
        <v>300</v>
      </c>
      <c r="O33" s="8">
        <f t="shared" si="3"/>
        <v>1556.4755326149163</v>
      </c>
      <c r="P33" s="8"/>
      <c r="Q33" s="8">
        <f t="shared" si="4"/>
        <v>-1556.4755326149163</v>
      </c>
    </row>
    <row r="34" spans="2:17" ht="17.25" customHeight="1">
      <c r="B34" s="18">
        <v>31</v>
      </c>
      <c r="C34" s="70" t="s">
        <v>90</v>
      </c>
      <c r="D34" s="137">
        <v>77.5</v>
      </c>
      <c r="E34" s="6">
        <v>2</v>
      </c>
      <c r="F34" s="7">
        <f>$E$80/SUM($E$4:$E$75)*2</f>
        <v>115.73972602739725</v>
      </c>
      <c r="G34" s="7">
        <f>E81/B75</f>
        <v>9.055555555555555</v>
      </c>
      <c r="H34" s="7">
        <v>150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1329.5452815829528</v>
      </c>
      <c r="M34" s="7">
        <f t="shared" si="2"/>
        <v>1457.1816286149165</v>
      </c>
      <c r="N34" s="8"/>
      <c r="O34" s="8">
        <f t="shared" si="3"/>
        <v>1457.1816286149165</v>
      </c>
      <c r="P34" s="8"/>
      <c r="Q34" s="8">
        <f t="shared" si="4"/>
        <v>-1457.1816286149165</v>
      </c>
    </row>
    <row r="35" spans="2:17" ht="17.25" customHeight="1">
      <c r="B35" s="18">
        <v>32</v>
      </c>
      <c r="C35" s="70" t="s">
        <v>91</v>
      </c>
      <c r="D35" s="137">
        <v>69.27</v>
      </c>
      <c r="E35" s="6">
        <v>5</v>
      </c>
      <c r="F35" s="7">
        <f>$E$80/SUM($E$4:$E$75)*5</f>
        <v>289.3493150684931</v>
      </c>
      <c r="G35" s="7">
        <f>E81/B75</f>
        <v>9.055555555555555</v>
      </c>
      <c r="H35" s="7">
        <v>150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1446.3678706240487</v>
      </c>
      <c r="M35" s="7">
        <f t="shared" si="2"/>
        <v>1585.2191862039574</v>
      </c>
      <c r="N35" s="8"/>
      <c r="O35" s="8">
        <f t="shared" si="3"/>
        <v>1585.2191862039574</v>
      </c>
      <c r="P35" s="8"/>
      <c r="Q35" s="8">
        <f t="shared" si="4"/>
        <v>-1585.2191862039574</v>
      </c>
    </row>
    <row r="36" spans="2:17" ht="17.25" customHeight="1">
      <c r="B36" s="18">
        <v>33</v>
      </c>
      <c r="C36" s="70" t="s">
        <v>92</v>
      </c>
      <c r="D36" s="137">
        <v>50.4</v>
      </c>
      <c r="E36" s="6">
        <v>2</v>
      </c>
      <c r="F36" s="7">
        <f>$E$80/SUM($E$4:$E$75)*2</f>
        <v>115.73972602739725</v>
      </c>
      <c r="G36" s="7">
        <f>E81/B75</f>
        <v>9.055555555555555</v>
      </c>
      <c r="H36" s="7">
        <v>150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1142.5552815829528</v>
      </c>
      <c r="M36" s="7">
        <f t="shared" si="2"/>
        <v>1252.2405886149163</v>
      </c>
      <c r="N36" s="8"/>
      <c r="O36" s="8">
        <f t="shared" si="3"/>
        <v>1252.2405886149163</v>
      </c>
      <c r="P36" s="8"/>
      <c r="Q36" s="8">
        <f t="shared" si="4"/>
        <v>-1252.2405886149163</v>
      </c>
    </row>
    <row r="37" spans="2:17" ht="17.25" customHeight="1">
      <c r="B37" s="18">
        <v>34</v>
      </c>
      <c r="C37" s="70" t="s">
        <v>93</v>
      </c>
      <c r="D37" s="137">
        <v>28.17</v>
      </c>
      <c r="E37" s="6">
        <v>4</v>
      </c>
      <c r="F37" s="7">
        <f>$E$80/SUM($E$4:$E$75)*4</f>
        <v>231.4794520547945</v>
      </c>
      <c r="G37" s="7">
        <f>E81/B75</f>
        <v>9.055555555555555</v>
      </c>
      <c r="H37" s="7">
        <v>150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1104.90800761035</v>
      </c>
      <c r="M37" s="7">
        <f t="shared" si="2"/>
        <v>1210.9791763409437</v>
      </c>
      <c r="N37" s="8">
        <v>150</v>
      </c>
      <c r="O37" s="8">
        <f t="shared" si="3"/>
        <v>1360.9791763409437</v>
      </c>
      <c r="P37" s="8"/>
      <c r="Q37" s="8">
        <f t="shared" si="4"/>
        <v>-1360.9791763409437</v>
      </c>
    </row>
    <row r="38" spans="2:17" ht="17.25" customHeight="1">
      <c r="B38" s="18">
        <v>35</v>
      </c>
      <c r="C38" s="70" t="s">
        <v>94</v>
      </c>
      <c r="D38" s="137">
        <v>50.96</v>
      </c>
      <c r="E38" s="6">
        <v>1</v>
      </c>
      <c r="F38" s="7">
        <f>$E$80/SUM($E$4:$E$75)*1</f>
        <v>57.86986301369863</v>
      </c>
      <c r="G38" s="7">
        <f>E81/B75</f>
        <v>9.055555555555555</v>
      </c>
      <c r="H38" s="7">
        <v>150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1088.5494185692542</v>
      </c>
      <c r="M38" s="7">
        <f t="shared" si="2"/>
        <v>1193.0501627519027</v>
      </c>
      <c r="N38" s="8"/>
      <c r="O38" s="8">
        <f t="shared" si="3"/>
        <v>1193.0501627519027</v>
      </c>
      <c r="P38" s="8"/>
      <c r="Q38" s="8">
        <f t="shared" si="4"/>
        <v>-1193.0501627519027</v>
      </c>
    </row>
    <row r="39" spans="2:17" ht="17.25" customHeight="1">
      <c r="B39" s="18">
        <v>36</v>
      </c>
      <c r="C39" s="70" t="s">
        <v>95</v>
      </c>
      <c r="D39" s="137">
        <v>77.5</v>
      </c>
      <c r="E39" s="6">
        <v>2</v>
      </c>
      <c r="F39" s="7">
        <f>$E$80/SUM($E$4:$E$75)*2</f>
        <v>115.73972602739725</v>
      </c>
      <c r="G39" s="7">
        <f>E81/B75</f>
        <v>9.055555555555555</v>
      </c>
      <c r="H39" s="7">
        <v>150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1329.5452815829528</v>
      </c>
      <c r="M39" s="7">
        <f t="shared" si="2"/>
        <v>1457.1816286149165</v>
      </c>
      <c r="N39" s="8"/>
      <c r="O39" s="8">
        <f t="shared" si="3"/>
        <v>1457.1816286149165</v>
      </c>
      <c r="P39" s="8"/>
      <c r="Q39" s="8">
        <f t="shared" si="4"/>
        <v>-1457.1816286149165</v>
      </c>
    </row>
    <row r="40" spans="2:17" ht="17.25" customHeight="1">
      <c r="B40" s="18">
        <v>37</v>
      </c>
      <c r="C40" s="70" t="s">
        <v>96</v>
      </c>
      <c r="D40" s="137">
        <v>69.27</v>
      </c>
      <c r="E40" s="6">
        <v>3</v>
      </c>
      <c r="F40" s="7">
        <f>$E$80/SUM($E$4:$E$75)*3</f>
        <v>173.6095890410959</v>
      </c>
      <c r="G40" s="7">
        <f>E81/B75</f>
        <v>9.055555555555555</v>
      </c>
      <c r="H40" s="7">
        <v>150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1330.6281445966515</v>
      </c>
      <c r="M40" s="7">
        <f t="shared" si="2"/>
        <v>1458.36844647793</v>
      </c>
      <c r="N40" s="8"/>
      <c r="O40" s="8">
        <f t="shared" si="3"/>
        <v>1458.36844647793</v>
      </c>
      <c r="P40" s="8"/>
      <c r="Q40" s="8">
        <f t="shared" si="4"/>
        <v>-1458.36844647793</v>
      </c>
    </row>
    <row r="41" spans="2:17" ht="17.25" customHeight="1">
      <c r="B41" s="18">
        <v>38</v>
      </c>
      <c r="C41" s="70" t="s">
        <v>97</v>
      </c>
      <c r="D41" s="137">
        <v>50.4</v>
      </c>
      <c r="E41" s="6">
        <v>1</v>
      </c>
      <c r="F41" s="7">
        <f>$E$80/SUM($E$4:$E$75)*1</f>
        <v>57.86986301369863</v>
      </c>
      <c r="G41" s="7">
        <f>E81/B75</f>
        <v>9.055555555555555</v>
      </c>
      <c r="H41" s="7">
        <v>150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1084.6854185692541</v>
      </c>
      <c r="M41" s="7">
        <f t="shared" si="2"/>
        <v>1188.8152187519026</v>
      </c>
      <c r="N41" s="8"/>
      <c r="O41" s="8">
        <f t="shared" si="3"/>
        <v>1188.8152187519026</v>
      </c>
      <c r="P41" s="8"/>
      <c r="Q41" s="8">
        <f t="shared" si="4"/>
        <v>-1188.8152187519026</v>
      </c>
    </row>
    <row r="42" spans="2:17" ht="17.25" customHeight="1">
      <c r="B42" s="18">
        <v>39</v>
      </c>
      <c r="C42" s="70" t="s">
        <v>98</v>
      </c>
      <c r="D42" s="137">
        <v>28</v>
      </c>
      <c r="E42" s="6">
        <v>1</v>
      </c>
      <c r="F42" s="7">
        <f>$E$80/SUM($E$4:$E$75)*1</f>
        <v>57.86986301369863</v>
      </c>
      <c r="G42" s="7">
        <f>E81/B75</f>
        <v>9.055555555555555</v>
      </c>
      <c r="H42" s="7">
        <v>150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930.1254185692542</v>
      </c>
      <c r="M42" s="7">
        <f t="shared" si="2"/>
        <v>1019.4174587519027</v>
      </c>
      <c r="N42" s="8"/>
      <c r="O42" s="8">
        <f t="shared" si="3"/>
        <v>1019.4174587519027</v>
      </c>
      <c r="P42" s="8"/>
      <c r="Q42" s="8">
        <f t="shared" si="4"/>
        <v>-1019.4174587519027</v>
      </c>
    </row>
    <row r="43" spans="2:17" ht="17.25" customHeight="1">
      <c r="B43" s="18">
        <v>40</v>
      </c>
      <c r="C43" s="71" t="s">
        <v>99</v>
      </c>
      <c r="D43" s="137">
        <v>50.96</v>
      </c>
      <c r="E43" s="6">
        <v>1</v>
      </c>
      <c r="F43" s="7">
        <f>$E$80/SUM($E$4:$E$75)*1</f>
        <v>57.86986301369863</v>
      </c>
      <c r="G43" s="7">
        <f>E81/B75</f>
        <v>9.055555555555555</v>
      </c>
      <c r="H43" s="7">
        <v>150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1088.5494185692542</v>
      </c>
      <c r="M43" s="7">
        <f t="shared" si="2"/>
        <v>1193.0501627519027</v>
      </c>
      <c r="N43" s="8"/>
      <c r="O43" s="8">
        <f t="shared" si="3"/>
        <v>1193.0501627519027</v>
      </c>
      <c r="P43" s="8"/>
      <c r="Q43" s="8">
        <f t="shared" si="4"/>
        <v>-1193.0501627519027</v>
      </c>
    </row>
    <row r="44" spans="2:17" ht="17.25" customHeight="1">
      <c r="B44" s="18">
        <v>41</v>
      </c>
      <c r="C44" s="70" t="s">
        <v>100</v>
      </c>
      <c r="D44" s="137">
        <v>77</v>
      </c>
      <c r="E44" s="6">
        <v>3</v>
      </c>
      <c r="F44" s="7">
        <f>$E$80/SUM($E$4:$E$75)*3</f>
        <v>173.6095890410959</v>
      </c>
      <c r="G44" s="7">
        <f>E81/B75</f>
        <v>9.055555555555555</v>
      </c>
      <c r="H44" s="7">
        <v>150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1383.9651445966515</v>
      </c>
      <c r="M44" s="7">
        <f t="shared" si="2"/>
        <v>1516.8257984779302</v>
      </c>
      <c r="N44" s="8"/>
      <c r="O44" s="8">
        <f t="shared" si="3"/>
        <v>1516.8257984779302</v>
      </c>
      <c r="P44" s="8"/>
      <c r="Q44" s="8">
        <f t="shared" si="4"/>
        <v>-1516.8257984779302</v>
      </c>
    </row>
    <row r="45" spans="2:17" ht="17.25" customHeight="1">
      <c r="B45" s="18">
        <v>42</v>
      </c>
      <c r="C45" s="70" t="s">
        <v>101</v>
      </c>
      <c r="D45" s="137">
        <v>69.27</v>
      </c>
      <c r="E45" s="6">
        <v>3</v>
      </c>
      <c r="F45" s="7">
        <f>$E$80/SUM($E$4:$E$75)*3</f>
        <v>173.6095890410959</v>
      </c>
      <c r="G45" s="7">
        <f>E81/B75</f>
        <v>9.055555555555555</v>
      </c>
      <c r="H45" s="7">
        <v>150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1330.6281445966515</v>
      </c>
      <c r="M45" s="7">
        <f t="shared" si="2"/>
        <v>1458.36844647793</v>
      </c>
      <c r="N45" s="8"/>
      <c r="O45" s="8">
        <f t="shared" si="3"/>
        <v>1458.36844647793</v>
      </c>
      <c r="P45" s="8"/>
      <c r="Q45" s="8">
        <f t="shared" si="4"/>
        <v>-1458.36844647793</v>
      </c>
    </row>
    <row r="46" spans="2:17" ht="17.25" customHeight="1">
      <c r="B46" s="18">
        <v>43</v>
      </c>
      <c r="C46" s="70" t="s">
        <v>102</v>
      </c>
      <c r="D46" s="137">
        <v>50.4</v>
      </c>
      <c r="E46" s="6">
        <v>4</v>
      </c>
      <c r="F46" s="7">
        <f>$E$80/SUM($E$4:$E$75)*4</f>
        <v>231.4794520547945</v>
      </c>
      <c r="G46" s="7">
        <f>E81/B75</f>
        <v>9.055555555555555</v>
      </c>
      <c r="H46" s="7">
        <v>150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1258.29500761035</v>
      </c>
      <c r="M46" s="7">
        <f t="shared" si="2"/>
        <v>1379.0913283409436</v>
      </c>
      <c r="N46" s="8">
        <v>150</v>
      </c>
      <c r="O46" s="8">
        <f t="shared" si="3"/>
        <v>1529.0913283409436</v>
      </c>
      <c r="P46" s="8"/>
      <c r="Q46" s="8">
        <f t="shared" si="4"/>
        <v>-1529.0913283409436</v>
      </c>
    </row>
    <row r="47" spans="2:17" ht="17.25" customHeight="1">
      <c r="B47" s="18">
        <v>44</v>
      </c>
      <c r="C47" s="70" t="s">
        <v>103</v>
      </c>
      <c r="D47" s="137">
        <v>28.17</v>
      </c>
      <c r="E47" s="6">
        <v>1</v>
      </c>
      <c r="F47" s="7">
        <f>$E$80/SUM($E$4:$E$75)*1</f>
        <v>57.86986301369863</v>
      </c>
      <c r="G47" s="7">
        <f>E81/B75</f>
        <v>9.055555555555555</v>
      </c>
      <c r="H47" s="7">
        <v>150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931.2984185692542</v>
      </c>
      <c r="M47" s="7">
        <f t="shared" si="2"/>
        <v>1020.7030667519026</v>
      </c>
      <c r="N47" s="8"/>
      <c r="O47" s="8">
        <f t="shared" si="3"/>
        <v>1020.7030667519026</v>
      </c>
      <c r="P47" s="8"/>
      <c r="Q47" s="8">
        <f t="shared" si="4"/>
        <v>-1020.7030667519026</v>
      </c>
    </row>
    <row r="48" spans="2:17" ht="17.25" customHeight="1">
      <c r="B48" s="18">
        <v>45</v>
      </c>
      <c r="C48" s="70" t="s">
        <v>104</v>
      </c>
      <c r="D48" s="137">
        <v>50.96</v>
      </c>
      <c r="E48" s="6">
        <v>3</v>
      </c>
      <c r="F48" s="7">
        <f>$E$80/SUM($E$4:$E$75)*3</f>
        <v>173.6095890410959</v>
      </c>
      <c r="G48" s="7">
        <f>E81/B75</f>
        <v>9.055555555555555</v>
      </c>
      <c r="H48" s="7">
        <v>150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1204.2891445966516</v>
      </c>
      <c r="M48" s="7">
        <f t="shared" si="2"/>
        <v>1319.9009024779302</v>
      </c>
      <c r="N48" s="8"/>
      <c r="O48" s="8">
        <f t="shared" si="3"/>
        <v>1319.9009024779302</v>
      </c>
      <c r="P48" s="8"/>
      <c r="Q48" s="8">
        <f t="shared" si="4"/>
        <v>-1319.9009024779302</v>
      </c>
    </row>
    <row r="49" spans="2:17" ht="17.25" customHeight="1">
      <c r="B49" s="18">
        <v>46</v>
      </c>
      <c r="C49" s="70" t="s">
        <v>105</v>
      </c>
      <c r="D49" s="137">
        <v>77.5</v>
      </c>
      <c r="E49" s="6">
        <v>2</v>
      </c>
      <c r="F49" s="7">
        <f>$E$80/SUM($E$4:$E$75)*2</f>
        <v>115.73972602739725</v>
      </c>
      <c r="G49" s="7">
        <f>E81/B75</f>
        <v>9.055555555555555</v>
      </c>
      <c r="H49" s="7">
        <v>150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1329.5452815829528</v>
      </c>
      <c r="M49" s="7">
        <f t="shared" si="2"/>
        <v>1457.1816286149165</v>
      </c>
      <c r="N49" s="8"/>
      <c r="O49" s="8">
        <f t="shared" si="3"/>
        <v>1457.1816286149165</v>
      </c>
      <c r="P49" s="8"/>
      <c r="Q49" s="8">
        <f t="shared" si="4"/>
        <v>-1457.1816286149165</v>
      </c>
    </row>
    <row r="50" spans="2:17" ht="17.25" customHeight="1">
      <c r="B50" s="18">
        <v>47</v>
      </c>
      <c r="C50" s="70" t="s">
        <v>106</v>
      </c>
      <c r="D50" s="137">
        <v>69</v>
      </c>
      <c r="E50" s="6">
        <v>1</v>
      </c>
      <c r="F50" s="7">
        <f>$E$80/SUM($E$4:$E$75)*1</f>
        <v>57.86986301369863</v>
      </c>
      <c r="G50" s="7">
        <f>E81/B75</f>
        <v>9.055555555555555</v>
      </c>
      <c r="H50" s="7">
        <v>150</v>
      </c>
      <c r="I50" s="7">
        <v>200</v>
      </c>
      <c r="J50" s="7">
        <v>320</v>
      </c>
      <c r="K50" s="7">
        <f t="shared" si="0"/>
        <v>476.1</v>
      </c>
      <c r="L50" s="7">
        <f t="shared" si="1"/>
        <v>1213.0254185692543</v>
      </c>
      <c r="M50" s="7">
        <f t="shared" si="2"/>
        <v>1329.4758587519027</v>
      </c>
      <c r="N50" s="8"/>
      <c r="O50" s="8">
        <f t="shared" si="3"/>
        <v>1329.4758587519027</v>
      </c>
      <c r="P50" s="8"/>
      <c r="Q50" s="8">
        <f t="shared" si="4"/>
        <v>-1329.4758587519027</v>
      </c>
    </row>
    <row r="51" spans="2:17" ht="17.25" customHeight="1">
      <c r="B51" s="18">
        <v>48</v>
      </c>
      <c r="C51" s="70" t="s">
        <v>107</v>
      </c>
      <c r="D51" s="137">
        <v>50.4</v>
      </c>
      <c r="E51" s="6">
        <v>2</v>
      </c>
      <c r="F51" s="7">
        <f>$E$80/SUM($E$4:$E$75)*2</f>
        <v>115.73972602739725</v>
      </c>
      <c r="G51" s="7">
        <f>E81/B75</f>
        <v>9.055555555555555</v>
      </c>
      <c r="H51" s="7">
        <v>150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1142.5552815829528</v>
      </c>
      <c r="M51" s="7">
        <f t="shared" si="2"/>
        <v>1252.2405886149163</v>
      </c>
      <c r="N51" s="8"/>
      <c r="O51" s="8">
        <f t="shared" si="3"/>
        <v>1252.2405886149163</v>
      </c>
      <c r="P51" s="8"/>
      <c r="Q51" s="8">
        <f t="shared" si="4"/>
        <v>-1252.2405886149163</v>
      </c>
    </row>
    <row r="52" spans="2:17" ht="17.25" customHeight="1">
      <c r="B52" s="18">
        <v>49</v>
      </c>
      <c r="C52" s="70" t="s">
        <v>108</v>
      </c>
      <c r="D52" s="137">
        <v>28.17</v>
      </c>
      <c r="E52" s="6">
        <v>1</v>
      </c>
      <c r="F52" s="7">
        <f>$E$80/SUM($E$4:$E$75)*1</f>
        <v>57.86986301369863</v>
      </c>
      <c r="G52" s="7">
        <f>E81/B75</f>
        <v>9.055555555555555</v>
      </c>
      <c r="H52" s="7">
        <v>150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931.2984185692542</v>
      </c>
      <c r="M52" s="7">
        <f t="shared" si="2"/>
        <v>1020.7030667519026</v>
      </c>
      <c r="N52" s="8"/>
      <c r="O52" s="8">
        <f t="shared" si="3"/>
        <v>1020.7030667519026</v>
      </c>
      <c r="P52" s="8"/>
      <c r="Q52" s="8">
        <f t="shared" si="4"/>
        <v>-1020.7030667519026</v>
      </c>
    </row>
    <row r="53" spans="2:17" ht="17.25" customHeight="1">
      <c r="B53" s="18">
        <v>50</v>
      </c>
      <c r="C53" s="70" t="s">
        <v>109</v>
      </c>
      <c r="D53" s="137">
        <v>50.96</v>
      </c>
      <c r="E53" s="6">
        <v>2</v>
      </c>
      <c r="F53" s="7">
        <f>$E$80/SUM($E$4:$E$75)*2</f>
        <v>115.73972602739725</v>
      </c>
      <c r="G53" s="7">
        <f>E81/B75</f>
        <v>9.055555555555555</v>
      </c>
      <c r="H53" s="7">
        <v>150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1146.4192815829529</v>
      </c>
      <c r="M53" s="7">
        <f t="shared" si="2"/>
        <v>1256.4755326149163</v>
      </c>
      <c r="N53" s="8"/>
      <c r="O53" s="8">
        <f t="shared" si="3"/>
        <v>1256.4755326149163</v>
      </c>
      <c r="P53" s="8"/>
      <c r="Q53" s="8">
        <f t="shared" si="4"/>
        <v>-1256.4755326149163</v>
      </c>
    </row>
    <row r="54" spans="2:17" ht="17.25" customHeight="1">
      <c r="B54" s="18">
        <v>51</v>
      </c>
      <c r="C54" s="70" t="s">
        <v>110</v>
      </c>
      <c r="D54" s="137">
        <v>63.4</v>
      </c>
      <c r="E54" s="6">
        <v>1</v>
      </c>
      <c r="F54" s="7">
        <f>$E$80/SUM($E$4:$E$75)*1</f>
        <v>57.86986301369863</v>
      </c>
      <c r="G54" s="7">
        <f>E81/B75</f>
        <v>9.055555555555555</v>
      </c>
      <c r="H54" s="7">
        <v>150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1174.3854185692542</v>
      </c>
      <c r="M54" s="7">
        <f t="shared" si="2"/>
        <v>1287.1264187519027</v>
      </c>
      <c r="N54" s="8">
        <v>150</v>
      </c>
      <c r="O54" s="8">
        <f t="shared" si="3"/>
        <v>1437.1264187519027</v>
      </c>
      <c r="P54" s="8"/>
      <c r="Q54" s="8">
        <f t="shared" si="4"/>
        <v>-1437.1264187519027</v>
      </c>
    </row>
    <row r="55" spans="2:17" ht="17.25" customHeight="1">
      <c r="B55" s="18">
        <v>52</v>
      </c>
      <c r="C55" s="70" t="s">
        <v>111</v>
      </c>
      <c r="D55" s="137">
        <v>63.4</v>
      </c>
      <c r="E55" s="6">
        <v>3</v>
      </c>
      <c r="F55" s="7">
        <f>$E$80/SUM($E$4:$E$75)*3</f>
        <v>173.6095890410959</v>
      </c>
      <c r="G55" s="7">
        <f>E81/B75</f>
        <v>9.055555555555555</v>
      </c>
      <c r="H55" s="7">
        <v>150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1290.1251445966514</v>
      </c>
      <c r="M55" s="7">
        <f t="shared" si="2"/>
        <v>1413.97715847793</v>
      </c>
      <c r="N55" s="8"/>
      <c r="O55" s="8">
        <f t="shared" si="3"/>
        <v>1413.97715847793</v>
      </c>
      <c r="P55" s="8"/>
      <c r="Q55" s="8">
        <f t="shared" si="4"/>
        <v>-1413.97715847793</v>
      </c>
    </row>
    <row r="56" spans="2:17" ht="17.25" customHeight="1">
      <c r="B56" s="18">
        <v>53</v>
      </c>
      <c r="C56" s="70" t="s">
        <v>112</v>
      </c>
      <c r="D56" s="137">
        <v>24.96</v>
      </c>
      <c r="E56" s="6">
        <v>2</v>
      </c>
      <c r="F56" s="7">
        <f>$E$80/SUM($E$4:$E$75)*2</f>
        <v>115.73972602739725</v>
      </c>
      <c r="G56" s="7">
        <f>E81/B75</f>
        <v>9.055555555555555</v>
      </c>
      <c r="H56" s="7">
        <v>150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967.0192815829529</v>
      </c>
      <c r="M56" s="7">
        <f t="shared" si="2"/>
        <v>1059.8531326149164</v>
      </c>
      <c r="N56" s="8"/>
      <c r="O56" s="8">
        <f t="shared" si="3"/>
        <v>1059.8531326149164</v>
      </c>
      <c r="P56" s="8"/>
      <c r="Q56" s="8">
        <f t="shared" si="4"/>
        <v>-1059.8531326149164</v>
      </c>
    </row>
    <row r="57" spans="2:17" ht="17.25" customHeight="1">
      <c r="B57" s="18">
        <v>54</v>
      </c>
      <c r="C57" s="70" t="s">
        <v>113</v>
      </c>
      <c r="D57" s="137">
        <v>39.98</v>
      </c>
      <c r="E57" s="6">
        <v>1</v>
      </c>
      <c r="F57" s="7">
        <f>$E$80/SUM($E$4:$E$75)*1</f>
        <v>57.86986301369863</v>
      </c>
      <c r="G57" s="7">
        <f>E81/B75</f>
        <v>9.055555555555555</v>
      </c>
      <c r="H57" s="7">
        <v>150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1012.7874185692541</v>
      </c>
      <c r="M57" s="7">
        <f t="shared" si="2"/>
        <v>1110.0150107519025</v>
      </c>
      <c r="N57" s="8"/>
      <c r="O57" s="8">
        <f t="shared" si="3"/>
        <v>1110.0150107519025</v>
      </c>
      <c r="P57" s="8"/>
      <c r="Q57" s="8">
        <f t="shared" si="4"/>
        <v>-1110.0150107519025</v>
      </c>
    </row>
    <row r="58" spans="2:17" ht="17.25" customHeight="1">
      <c r="B58" s="18">
        <v>55</v>
      </c>
      <c r="C58" s="70" t="s">
        <v>114</v>
      </c>
      <c r="D58" s="137">
        <v>37.27</v>
      </c>
      <c r="E58" s="6">
        <v>1</v>
      </c>
      <c r="F58" s="7">
        <f>$E$80/SUM($E$4:$E$75)*1</f>
        <v>57.86986301369863</v>
      </c>
      <c r="G58" s="7">
        <f>E81/B75</f>
        <v>9.055555555555555</v>
      </c>
      <c r="H58" s="7">
        <v>150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994.0884185692541</v>
      </c>
      <c r="M58" s="7">
        <f t="shared" si="2"/>
        <v>1089.5209067519027</v>
      </c>
      <c r="N58" s="8"/>
      <c r="O58" s="8">
        <f t="shared" si="3"/>
        <v>1089.5209067519027</v>
      </c>
      <c r="P58" s="8"/>
      <c r="Q58" s="8">
        <f t="shared" si="4"/>
        <v>-1089.5209067519027</v>
      </c>
    </row>
    <row r="59" spans="2:17" ht="17.25" customHeight="1">
      <c r="B59" s="18">
        <v>56</v>
      </c>
      <c r="C59" s="70" t="s">
        <v>115</v>
      </c>
      <c r="D59" s="137">
        <v>25.01</v>
      </c>
      <c r="E59" s="6">
        <v>2</v>
      </c>
      <c r="F59" s="7">
        <f>$E$80/SUM($E$4:$E$75)*2</f>
        <v>115.73972602739725</v>
      </c>
      <c r="G59" s="7">
        <f>E81/B75</f>
        <v>9.055555555555555</v>
      </c>
      <c r="H59" s="7">
        <v>150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967.3642815829528</v>
      </c>
      <c r="M59" s="7">
        <f t="shared" si="2"/>
        <v>1060.2312526149165</v>
      </c>
      <c r="N59" s="8"/>
      <c r="O59" s="8">
        <f t="shared" si="3"/>
        <v>1060.2312526149165</v>
      </c>
      <c r="P59" s="8"/>
      <c r="Q59" s="8">
        <f t="shared" si="4"/>
        <v>-1060.2312526149165</v>
      </c>
    </row>
    <row r="60" spans="2:17" ht="17.25" customHeight="1">
      <c r="B60" s="18">
        <v>57</v>
      </c>
      <c r="C60" s="70" t="s">
        <v>116</v>
      </c>
      <c r="D60" s="137">
        <v>32</v>
      </c>
      <c r="E60" s="6">
        <v>1</v>
      </c>
      <c r="F60" s="7">
        <f>$E$80/SUM($E$4:$E$75)*1</f>
        <v>57.86986301369863</v>
      </c>
      <c r="G60" s="7">
        <f>E81/B75</f>
        <v>9.055555555555555</v>
      </c>
      <c r="H60" s="7">
        <v>150</v>
      </c>
      <c r="I60" s="7">
        <v>200</v>
      </c>
      <c r="J60" s="7">
        <v>320</v>
      </c>
      <c r="K60" s="7">
        <f t="shared" si="0"/>
        <v>220.8</v>
      </c>
      <c r="L60" s="7">
        <f t="shared" si="1"/>
        <v>957.7254185692541</v>
      </c>
      <c r="M60" s="7">
        <f t="shared" si="2"/>
        <v>1049.6670587519025</v>
      </c>
      <c r="N60" s="8"/>
      <c r="O60" s="8">
        <f t="shared" si="3"/>
        <v>1049.6670587519025</v>
      </c>
      <c r="P60" s="8"/>
      <c r="Q60" s="8">
        <f t="shared" si="4"/>
        <v>-1049.6670587519025</v>
      </c>
    </row>
    <row r="61" spans="2:17" ht="17.25" customHeight="1">
      <c r="B61" s="18">
        <v>58</v>
      </c>
      <c r="C61" s="70" t="s">
        <v>117</v>
      </c>
      <c r="D61" s="137">
        <v>33.04</v>
      </c>
      <c r="E61" s="6">
        <v>2</v>
      </c>
      <c r="F61" s="7">
        <f>$E$80/SUM($E$4:$E$75)*2</f>
        <v>115.73972602739725</v>
      </c>
      <c r="G61" s="7">
        <f>E81/B75</f>
        <v>9.055555555555555</v>
      </c>
      <c r="H61" s="7">
        <v>150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1022.7712815829528</v>
      </c>
      <c r="M61" s="7">
        <f t="shared" si="2"/>
        <v>1120.9573246149164</v>
      </c>
      <c r="N61" s="8"/>
      <c r="O61" s="8">
        <f t="shared" si="3"/>
        <v>1120.9573246149164</v>
      </c>
      <c r="P61" s="8"/>
      <c r="Q61" s="8">
        <f t="shared" si="4"/>
        <v>-1120.9573246149164</v>
      </c>
    </row>
    <row r="62" spans="2:17" ht="17.25" customHeight="1">
      <c r="B62" s="18">
        <v>59</v>
      </c>
      <c r="C62" s="70" t="s">
        <v>118</v>
      </c>
      <c r="D62" s="137">
        <v>21.4</v>
      </c>
      <c r="E62" s="6">
        <v>1</v>
      </c>
      <c r="F62" s="7">
        <f>$E$80/SUM($E$4:$E$75)*1</f>
        <v>57.86986301369863</v>
      </c>
      <c r="G62" s="7">
        <f>E81/B75</f>
        <v>9.055555555555555</v>
      </c>
      <c r="H62" s="7">
        <v>150</v>
      </c>
      <c r="I62" s="7">
        <v>200</v>
      </c>
      <c r="J62" s="7">
        <v>320</v>
      </c>
      <c r="K62" s="7">
        <f t="shared" si="0"/>
        <v>147.66</v>
      </c>
      <c r="L62" s="7">
        <f t="shared" si="1"/>
        <v>884.5854185692541</v>
      </c>
      <c r="M62" s="7">
        <f t="shared" si="2"/>
        <v>969.5056187519026</v>
      </c>
      <c r="N62" s="8"/>
      <c r="O62" s="8">
        <f t="shared" si="3"/>
        <v>969.5056187519026</v>
      </c>
      <c r="P62" s="8"/>
      <c r="Q62" s="8">
        <f t="shared" si="4"/>
        <v>-969.5056187519026</v>
      </c>
    </row>
    <row r="63" spans="2:17" ht="17.25" customHeight="1">
      <c r="B63" s="18">
        <v>60</v>
      </c>
      <c r="C63" s="70" t="s">
        <v>119</v>
      </c>
      <c r="D63" s="137">
        <v>29.4</v>
      </c>
      <c r="E63" s="6">
        <v>1</v>
      </c>
      <c r="F63" s="7">
        <f>$E$80/SUM($E$4:$E$75)*1</f>
        <v>57.86986301369863</v>
      </c>
      <c r="G63" s="7">
        <f>E81/B75</f>
        <v>9.055555555555555</v>
      </c>
      <c r="H63" s="7">
        <v>150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939.7854185692541</v>
      </c>
      <c r="M63" s="7">
        <f t="shared" si="2"/>
        <v>1030.0048187519026</v>
      </c>
      <c r="N63" s="8"/>
      <c r="O63" s="8">
        <f t="shared" si="3"/>
        <v>1030.0048187519026</v>
      </c>
      <c r="P63" s="8"/>
      <c r="Q63" s="8">
        <f t="shared" si="4"/>
        <v>-1030.0048187519026</v>
      </c>
    </row>
    <row r="64" spans="2:17" ht="17.25" customHeight="1">
      <c r="B64" s="18">
        <v>61</v>
      </c>
      <c r="C64" s="70" t="s">
        <v>120</v>
      </c>
      <c r="D64" s="137">
        <v>23.38</v>
      </c>
      <c r="E64" s="6">
        <v>1</v>
      </c>
      <c r="F64" s="7">
        <f>$E$80/SUM($E$4:$E$75)*1</f>
        <v>57.86986301369863</v>
      </c>
      <c r="G64" s="7">
        <f>E81/B75</f>
        <v>9.055555555555555</v>
      </c>
      <c r="H64" s="7">
        <v>150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898.2474185692541</v>
      </c>
      <c r="M64" s="7">
        <f t="shared" si="2"/>
        <v>984.4791707519026</v>
      </c>
      <c r="N64" s="8"/>
      <c r="O64" s="8">
        <f t="shared" si="3"/>
        <v>984.4791707519026</v>
      </c>
      <c r="P64" s="8"/>
      <c r="Q64" s="8">
        <f t="shared" si="4"/>
        <v>-984.4791707519026</v>
      </c>
    </row>
    <row r="65" spans="2:17" ht="17.25" customHeight="1">
      <c r="B65" s="18">
        <v>62</v>
      </c>
      <c r="C65" s="70" t="s">
        <v>121</v>
      </c>
      <c r="D65" s="137">
        <v>23.72</v>
      </c>
      <c r="E65" s="6">
        <v>1</v>
      </c>
      <c r="F65" s="7">
        <f>$E$80/SUM($E$4:$E$75)*1</f>
        <v>57.86986301369863</v>
      </c>
      <c r="G65" s="7">
        <f>E81/B75</f>
        <v>9.055555555555555</v>
      </c>
      <c r="H65" s="7">
        <v>150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900.5934185692541</v>
      </c>
      <c r="M65" s="7">
        <f t="shared" si="2"/>
        <v>987.0503867519026</v>
      </c>
      <c r="N65" s="8"/>
      <c r="O65" s="8">
        <f t="shared" si="3"/>
        <v>987.0503867519026</v>
      </c>
      <c r="P65" s="8"/>
      <c r="Q65" s="8">
        <f t="shared" si="4"/>
        <v>-987.0503867519026</v>
      </c>
    </row>
    <row r="66" spans="2:17" ht="17.25" customHeight="1">
      <c r="B66" s="18">
        <v>63</v>
      </c>
      <c r="C66" s="70" t="s">
        <v>122</v>
      </c>
      <c r="D66" s="137">
        <v>31.95</v>
      </c>
      <c r="E66" s="6">
        <v>2</v>
      </c>
      <c r="F66" s="7">
        <f>$E$80/SUM($E$4:$E$75)*2</f>
        <v>115.73972602739725</v>
      </c>
      <c r="G66" s="7">
        <f>E81/B75</f>
        <v>9.055555555555555</v>
      </c>
      <c r="H66" s="7">
        <v>150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1015.2502815829529</v>
      </c>
      <c r="M66" s="7">
        <f t="shared" si="2"/>
        <v>1112.7143086149165</v>
      </c>
      <c r="N66" s="8"/>
      <c r="O66" s="8">
        <f t="shared" si="3"/>
        <v>1112.7143086149165</v>
      </c>
      <c r="P66" s="8"/>
      <c r="Q66" s="8">
        <f t="shared" si="4"/>
        <v>-1112.7143086149165</v>
      </c>
    </row>
    <row r="67" spans="2:17" ht="17.25" customHeight="1">
      <c r="B67" s="18">
        <v>64</v>
      </c>
      <c r="C67" s="70" t="s">
        <v>123</v>
      </c>
      <c r="D67" s="137">
        <v>41</v>
      </c>
      <c r="E67" s="6">
        <v>1</v>
      </c>
      <c r="F67" s="7">
        <f>$E$80/SUM($E$4:$E$75)*1</f>
        <v>57.86986301369863</v>
      </c>
      <c r="G67" s="7">
        <f>E81/B75</f>
        <v>9.055555555555555</v>
      </c>
      <c r="H67" s="7">
        <v>150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1019.8254185692542</v>
      </c>
      <c r="M67" s="7">
        <f t="shared" si="2"/>
        <v>1117.7286587519027</v>
      </c>
      <c r="N67" s="8"/>
      <c r="O67" s="8">
        <f t="shared" si="3"/>
        <v>1117.7286587519027</v>
      </c>
      <c r="P67" s="8"/>
      <c r="Q67" s="8">
        <f t="shared" si="4"/>
        <v>-1117.7286587519027</v>
      </c>
    </row>
    <row r="68" spans="2:17" ht="17.25" customHeight="1">
      <c r="B68" s="18">
        <v>65</v>
      </c>
      <c r="C68" s="70" t="s">
        <v>124</v>
      </c>
      <c r="D68" s="137">
        <v>36.2</v>
      </c>
      <c r="E68" s="6">
        <v>3</v>
      </c>
      <c r="F68" s="7">
        <f>$E$80/SUM($E$4:$E$75)*3</f>
        <v>173.6095890410959</v>
      </c>
      <c r="G68" s="7">
        <f>E81/B75</f>
        <v>9.055555555555555</v>
      </c>
      <c r="H68" s="7">
        <v>150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1102.4451445966515</v>
      </c>
      <c r="M68" s="7">
        <f t="shared" si="2"/>
        <v>1208.2798784779302</v>
      </c>
      <c r="N68" s="8"/>
      <c r="O68" s="8">
        <f t="shared" si="3"/>
        <v>1208.2798784779302</v>
      </c>
      <c r="P68" s="8"/>
      <c r="Q68" s="8">
        <f t="shared" si="4"/>
        <v>-1208.2798784779302</v>
      </c>
    </row>
    <row r="69" spans="2:17" ht="17.25" customHeight="1">
      <c r="B69" s="18">
        <v>66</v>
      </c>
      <c r="C69" s="70" t="s">
        <v>125</v>
      </c>
      <c r="D69" s="137">
        <v>30.54</v>
      </c>
      <c r="E69" s="6">
        <v>1</v>
      </c>
      <c r="F69" s="7">
        <f>$E$80/SUM($E$4:$E$75)*1</f>
        <v>57.86986301369863</v>
      </c>
      <c r="G69" s="7">
        <f>E81/B75</f>
        <v>9.055555555555555</v>
      </c>
      <c r="H69" s="7">
        <v>150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947.6514185692541</v>
      </c>
      <c r="M69" s="7">
        <f aca="true" t="shared" si="7" ref="M69:M75">SUM(L69*1.096)</f>
        <v>1038.6259547519026</v>
      </c>
      <c r="N69" s="8"/>
      <c r="O69" s="8">
        <f aca="true" t="shared" si="8" ref="O69:O75">SUM(M69:N69)</f>
        <v>1038.6259547519026</v>
      </c>
      <c r="P69" s="8"/>
      <c r="Q69" s="8">
        <f aca="true" t="shared" si="9" ref="Q69:Q75">SUM(P69-O69)</f>
        <v>-1038.6259547519026</v>
      </c>
    </row>
    <row r="70" spans="2:17" ht="17.25" customHeight="1">
      <c r="B70" s="18">
        <v>67</v>
      </c>
      <c r="C70" s="70" t="s">
        <v>126</v>
      </c>
      <c r="D70" s="137">
        <v>26.03</v>
      </c>
      <c r="E70" s="6">
        <v>2</v>
      </c>
      <c r="F70" s="7">
        <f>$E$80/SUM($E$4:$E$75)*2</f>
        <v>115.73972602739725</v>
      </c>
      <c r="G70" s="7">
        <f>E81/B75</f>
        <v>9.055555555555555</v>
      </c>
      <c r="H70" s="7">
        <v>150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974.4022815829528</v>
      </c>
      <c r="M70" s="7">
        <f t="shared" si="7"/>
        <v>1067.9449006149164</v>
      </c>
      <c r="N70" s="8"/>
      <c r="O70" s="8">
        <f t="shared" si="8"/>
        <v>1067.9449006149164</v>
      </c>
      <c r="P70" s="8"/>
      <c r="Q70" s="8">
        <f t="shared" si="9"/>
        <v>-1067.9449006149164</v>
      </c>
    </row>
    <row r="71" spans="2:17" ht="17.25" customHeight="1">
      <c r="B71" s="18">
        <v>68</v>
      </c>
      <c r="C71" s="70" t="s">
        <v>127</v>
      </c>
      <c r="D71" s="137">
        <v>24.05</v>
      </c>
      <c r="E71" s="6">
        <v>1</v>
      </c>
      <c r="F71" s="7">
        <f>$E$80/SUM($E$4:$E$75)*1</f>
        <v>57.86986301369863</v>
      </c>
      <c r="G71" s="7">
        <f>E81/B75</f>
        <v>9.055555555555555</v>
      </c>
      <c r="H71" s="7">
        <v>150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902.8704185692542</v>
      </c>
      <c r="M71" s="7">
        <f t="shared" si="7"/>
        <v>989.5459787519027</v>
      </c>
      <c r="N71" s="8"/>
      <c r="O71" s="8">
        <f t="shared" si="8"/>
        <v>989.5459787519027</v>
      </c>
      <c r="P71" s="8"/>
      <c r="Q71" s="8">
        <f t="shared" si="9"/>
        <v>-989.5459787519027</v>
      </c>
    </row>
    <row r="72" spans="2:17" ht="17.25" customHeight="1">
      <c r="B72" s="18">
        <v>69</v>
      </c>
      <c r="C72" s="70" t="s">
        <v>150</v>
      </c>
      <c r="D72" s="137">
        <v>29.62</v>
      </c>
      <c r="E72" s="6">
        <v>1</v>
      </c>
      <c r="F72" s="7">
        <f>$E$80/SUM($E$4:$E$75)*1</f>
        <v>57.86986301369863</v>
      </c>
      <c r="G72" s="7">
        <f>E81/B75</f>
        <v>9.055555555555555</v>
      </c>
      <c r="H72" s="7">
        <v>150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941.3034185692542</v>
      </c>
      <c r="M72" s="7">
        <f t="shared" si="7"/>
        <v>1031.6685467519026</v>
      </c>
      <c r="N72" s="8"/>
      <c r="O72" s="8">
        <f t="shared" si="8"/>
        <v>1031.6685467519026</v>
      </c>
      <c r="P72" s="8"/>
      <c r="Q72" s="8">
        <f t="shared" si="9"/>
        <v>-1031.6685467519026</v>
      </c>
    </row>
    <row r="73" spans="2:17" ht="17.25" customHeight="1">
      <c r="B73" s="18">
        <v>70</v>
      </c>
      <c r="C73" s="70" t="s">
        <v>128</v>
      </c>
      <c r="D73" s="137">
        <v>57.9</v>
      </c>
      <c r="E73" s="6">
        <v>3</v>
      </c>
      <c r="F73" s="7">
        <f>$E$80/SUM($E$4:$E$75)*3</f>
        <v>173.6095890410959</v>
      </c>
      <c r="G73" s="7">
        <f>E81/B75</f>
        <v>9.055555555555555</v>
      </c>
      <c r="H73" s="7">
        <v>150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1252.1751445966515</v>
      </c>
      <c r="M73" s="7">
        <f t="shared" si="7"/>
        <v>1372.3839584779303</v>
      </c>
      <c r="N73" s="8"/>
      <c r="O73" s="8">
        <f t="shared" si="8"/>
        <v>1372.3839584779303</v>
      </c>
      <c r="P73" s="8"/>
      <c r="Q73" s="8">
        <f t="shared" si="9"/>
        <v>-1372.3839584779303</v>
      </c>
    </row>
    <row r="74" spans="2:17" ht="17.25" customHeight="1">
      <c r="B74" s="18">
        <v>71</v>
      </c>
      <c r="C74" s="70" t="s">
        <v>129</v>
      </c>
      <c r="D74" s="137">
        <v>28.56</v>
      </c>
      <c r="E74" s="6">
        <v>1</v>
      </c>
      <c r="F74" s="7">
        <f>$E$80/SUM($E$4:$E$75)*1</f>
        <v>57.86986301369863</v>
      </c>
      <c r="G74" s="7">
        <f>E81/B75</f>
        <v>9.055555555555555</v>
      </c>
      <c r="H74" s="7">
        <v>150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933.9894185692541</v>
      </c>
      <c r="M74" s="7">
        <f t="shared" si="7"/>
        <v>1023.6524027519026</v>
      </c>
      <c r="N74" s="8"/>
      <c r="O74" s="8">
        <f t="shared" si="8"/>
        <v>1023.6524027519026</v>
      </c>
      <c r="P74" s="8"/>
      <c r="Q74" s="8">
        <f t="shared" si="9"/>
        <v>-1023.6524027519026</v>
      </c>
    </row>
    <row r="75" spans="2:17" ht="17.25" customHeight="1">
      <c r="B75" s="18">
        <v>72</v>
      </c>
      <c r="C75" s="70" t="s">
        <v>130</v>
      </c>
      <c r="D75" s="137">
        <v>27</v>
      </c>
      <c r="E75" s="6">
        <v>1</v>
      </c>
      <c r="F75" s="7">
        <f>$E$80/SUM($E$4:$E$75)*1</f>
        <v>57.86986301369863</v>
      </c>
      <c r="G75" s="7">
        <f>E81/B75</f>
        <v>9.055555555555555</v>
      </c>
      <c r="H75" s="7">
        <v>150</v>
      </c>
      <c r="I75" s="7">
        <v>200</v>
      </c>
      <c r="J75" s="7">
        <v>320</v>
      </c>
      <c r="K75" s="7">
        <f t="shared" si="5"/>
        <v>186.3</v>
      </c>
      <c r="L75" s="7">
        <f>SUM(F75:K75)</f>
        <v>923.2254185692541</v>
      </c>
      <c r="M75" s="7">
        <f t="shared" si="7"/>
        <v>1011.8550587519026</v>
      </c>
      <c r="N75" s="8"/>
      <c r="O75" s="8">
        <f t="shared" si="8"/>
        <v>1011.8550587519026</v>
      </c>
      <c r="P75" s="8"/>
      <c r="Q75" s="8">
        <f t="shared" si="9"/>
        <v>-1011.8550587519026</v>
      </c>
    </row>
    <row r="76" spans="2:17" ht="21.75" customHeight="1">
      <c r="B76" s="19"/>
      <c r="C76" s="72" t="s">
        <v>3</v>
      </c>
      <c r="D76" s="7">
        <f aca="true" t="shared" si="10" ref="D76:Q76">SUM(D4:D75)</f>
        <v>3511.8700000000017</v>
      </c>
      <c r="E76" s="9">
        <f t="shared" si="10"/>
        <v>146</v>
      </c>
      <c r="F76" s="7">
        <f>SUM(F4:F75)</f>
        <v>8449.000000000007</v>
      </c>
      <c r="G76" s="7">
        <f>SUM(G4:G75)</f>
        <v>651.9999999999993</v>
      </c>
      <c r="H76" s="7">
        <f t="shared" si="10"/>
        <v>10800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>SUM(L4:L75)</f>
        <v>81572.90300000002</v>
      </c>
      <c r="M76" s="7">
        <f t="shared" si="10"/>
        <v>89403.90168800001</v>
      </c>
      <c r="N76" s="8">
        <f t="shared" si="10"/>
        <v>1500</v>
      </c>
      <c r="O76" s="8">
        <f t="shared" si="10"/>
        <v>90903.90168800001</v>
      </c>
      <c r="P76" s="8">
        <f t="shared" si="10"/>
        <v>0</v>
      </c>
      <c r="Q76" s="8">
        <f t="shared" si="10"/>
        <v>-90903.90168800001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22"/>
      <c r="M77" s="22"/>
      <c r="N77" s="22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8449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652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10800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35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154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8449</v>
      </c>
      <c r="M83" s="48">
        <f>SUM(L83*0.096)</f>
        <v>811.104</v>
      </c>
      <c r="N83" s="48">
        <f>SUM(L83:M83)</f>
        <v>9260.104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48892</v>
      </c>
      <c r="M84" s="48">
        <f>SUM(L84*0.096)</f>
        <v>4693.6320000000005</v>
      </c>
      <c r="N84" s="48">
        <f>SUM(L84:M84)</f>
        <v>53585.632</v>
      </c>
      <c r="O84" s="38"/>
      <c r="P84" s="22"/>
      <c r="Q84" s="22"/>
    </row>
    <row r="85" spans="2:17" ht="27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81572.90299999999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81572.90299999999</v>
      </c>
      <c r="M86" s="48">
        <f>SUM(M83:M85)</f>
        <v>7830.998688</v>
      </c>
      <c r="N86" s="48">
        <f>SUM(N83:N85)</f>
        <v>89403.90168799998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16.5" customHeight="1" thickBo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12.75" customHeight="1">
      <c r="B95" s="160" t="s">
        <v>181</v>
      </c>
      <c r="C95" s="160"/>
      <c r="D95" s="160"/>
      <c r="E95" s="160" t="s">
        <v>174</v>
      </c>
      <c r="F95" s="160"/>
      <c r="G95" s="160"/>
      <c r="H95" s="160"/>
      <c r="I95" s="160"/>
      <c r="J95" s="160"/>
      <c r="K95" s="150" t="s">
        <v>178</v>
      </c>
      <c r="L95" s="151"/>
      <c r="M95" s="151"/>
      <c r="N95" s="152"/>
      <c r="O95" s="40"/>
      <c r="P95" s="40"/>
      <c r="Q95" s="22"/>
    </row>
    <row r="96" spans="2:17" ht="12.75" customHeight="1">
      <c r="B96" s="161"/>
      <c r="C96" s="161"/>
      <c r="D96" s="161"/>
      <c r="E96" s="161"/>
      <c r="F96" s="161"/>
      <c r="G96" s="161"/>
      <c r="H96" s="161"/>
      <c r="I96" s="161"/>
      <c r="J96" s="161"/>
      <c r="K96" s="153"/>
      <c r="L96" s="154"/>
      <c r="M96" s="154"/>
      <c r="N96" s="155"/>
      <c r="O96" s="40"/>
      <c r="P96" s="40"/>
      <c r="Q96" s="22"/>
    </row>
    <row r="97" spans="2:17" ht="12.75" customHeight="1" thickBot="1">
      <c r="B97" s="162"/>
      <c r="C97" s="162"/>
      <c r="D97" s="162"/>
      <c r="E97" s="162"/>
      <c r="F97" s="162"/>
      <c r="G97" s="162"/>
      <c r="H97" s="162"/>
      <c r="I97" s="162"/>
      <c r="J97" s="162"/>
      <c r="K97" s="156"/>
      <c r="L97" s="157"/>
      <c r="M97" s="157"/>
      <c r="N97" s="158"/>
      <c r="O97" s="40"/>
      <c r="P97" s="40"/>
      <c r="Q97" s="22"/>
    </row>
    <row r="98" spans="2:17" ht="18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/>
      <c r="Q98" s="22"/>
    </row>
    <row r="99" spans="2:17" ht="18" customHeight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8.75" customHeight="1">
      <c r="B100" s="144" t="s">
        <v>11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39"/>
      <c r="P100" s="39"/>
      <c r="Q100" s="22"/>
    </row>
    <row r="101" spans="2:17" ht="18.75" customHeight="1" thickBot="1">
      <c r="B101" s="22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22"/>
    </row>
    <row r="102" spans="2:17" ht="15.75" thickBot="1">
      <c r="B102" s="141" t="s">
        <v>12</v>
      </c>
      <c r="C102" s="142"/>
      <c r="D102" s="143"/>
      <c r="E102" s="141" t="s">
        <v>63</v>
      </c>
      <c r="F102" s="142"/>
      <c r="G102" s="142"/>
      <c r="H102" s="142"/>
      <c r="I102" s="142"/>
      <c r="J102" s="142"/>
      <c r="K102" s="142"/>
      <c r="L102" s="142"/>
      <c r="M102" s="142"/>
      <c r="N102" s="143"/>
      <c r="O102" s="40"/>
      <c r="P102" s="40"/>
      <c r="Q102" s="22"/>
    </row>
    <row r="103" spans="2:17" ht="15.75" thickBot="1">
      <c r="B103" s="141" t="s">
        <v>13</v>
      </c>
      <c r="C103" s="142"/>
      <c r="D103" s="143"/>
      <c r="E103" s="141" t="s">
        <v>28</v>
      </c>
      <c r="F103" s="142"/>
      <c r="G103" s="142"/>
      <c r="H103" s="142"/>
      <c r="I103" s="142"/>
      <c r="J103" s="142"/>
      <c r="K103" s="142"/>
      <c r="L103" s="142"/>
      <c r="M103" s="142"/>
      <c r="N103" s="143"/>
      <c r="O103" s="40"/>
      <c r="P103" s="40"/>
      <c r="Q103" s="22"/>
    </row>
    <row r="104" spans="2:17" ht="15.75" thickBot="1">
      <c r="B104" s="141" t="s">
        <v>14</v>
      </c>
      <c r="C104" s="142"/>
      <c r="D104" s="143"/>
      <c r="E104" s="141" t="s">
        <v>29</v>
      </c>
      <c r="F104" s="142"/>
      <c r="G104" s="142"/>
      <c r="H104" s="142"/>
      <c r="I104" s="142"/>
      <c r="J104" s="142"/>
      <c r="K104" s="142"/>
      <c r="L104" s="142"/>
      <c r="M104" s="142"/>
      <c r="N104" s="143"/>
      <c r="O104" s="40"/>
      <c r="P104" s="40"/>
      <c r="Q104" s="22"/>
    </row>
    <row r="105" spans="2:17" ht="15.75" thickBot="1">
      <c r="B105" s="141" t="s">
        <v>15</v>
      </c>
      <c r="C105" s="142"/>
      <c r="D105" s="143"/>
      <c r="E105" s="172" t="s">
        <v>16</v>
      </c>
      <c r="F105" s="173"/>
      <c r="G105" s="173"/>
      <c r="H105" s="173"/>
      <c r="I105" s="173"/>
      <c r="J105" s="173"/>
      <c r="K105" s="173"/>
      <c r="L105" s="173"/>
      <c r="M105" s="173"/>
      <c r="N105" s="174"/>
      <c r="O105" s="41"/>
      <c r="P105" s="41"/>
      <c r="Q105" s="22"/>
    </row>
    <row r="106" spans="2:1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9.5">
      <c r="B107" s="144" t="s">
        <v>204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39"/>
      <c r="P107" s="39"/>
      <c r="Q107" s="22"/>
    </row>
    <row r="108" spans="2:17" ht="20.25" thickBot="1">
      <c r="B108" s="22"/>
      <c r="C108" s="22"/>
      <c r="D108" s="22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22"/>
    </row>
    <row r="109" spans="2:17" ht="18.75" thickBot="1">
      <c r="B109" s="163" t="s">
        <v>17</v>
      </c>
      <c r="C109" s="163"/>
      <c r="D109" s="163"/>
      <c r="E109" s="42">
        <f>SUM(N86)</f>
        <v>89403.90168799998</v>
      </c>
      <c r="F109" s="141" t="s">
        <v>18</v>
      </c>
      <c r="G109" s="142"/>
      <c r="H109" s="142"/>
      <c r="I109" s="142"/>
      <c r="J109" s="142"/>
      <c r="K109" s="142"/>
      <c r="L109" s="142"/>
      <c r="M109" s="142"/>
      <c r="N109" s="143"/>
      <c r="O109" s="40"/>
      <c r="P109" s="40"/>
      <c r="Q109" s="22"/>
    </row>
    <row r="110" spans="2:17" ht="15.75" thickBot="1">
      <c r="B110" s="164" t="s">
        <v>19</v>
      </c>
      <c r="C110" s="164"/>
      <c r="D110" s="164"/>
      <c r="E110" s="36">
        <f>SUM(N84)</f>
        <v>53585.632</v>
      </c>
      <c r="F110" s="141" t="s">
        <v>20</v>
      </c>
      <c r="G110" s="142"/>
      <c r="H110" s="142"/>
      <c r="I110" s="142"/>
      <c r="J110" s="142"/>
      <c r="K110" s="142"/>
      <c r="L110" s="142"/>
      <c r="M110" s="142"/>
      <c r="N110" s="143"/>
      <c r="O110" s="40"/>
      <c r="P110" s="40"/>
      <c r="Q110" s="22"/>
    </row>
    <row r="111" spans="2:17" ht="15.75" thickBot="1">
      <c r="B111" s="164" t="s">
        <v>19</v>
      </c>
      <c r="C111" s="164"/>
      <c r="D111" s="164"/>
      <c r="E111" s="36">
        <f>SUM(N83)</f>
        <v>9260.104</v>
      </c>
      <c r="F111" s="141" t="s">
        <v>21</v>
      </c>
      <c r="G111" s="142"/>
      <c r="H111" s="142"/>
      <c r="I111" s="142"/>
      <c r="J111" s="142"/>
      <c r="K111" s="142"/>
      <c r="L111" s="142"/>
      <c r="M111" s="142"/>
      <c r="N111" s="143"/>
      <c r="O111" s="40"/>
      <c r="P111" s="40"/>
      <c r="Q111" s="22"/>
    </row>
    <row r="112" spans="2:17" ht="15.75" thickBot="1">
      <c r="B112" s="164" t="s">
        <v>19</v>
      </c>
      <c r="C112" s="164"/>
      <c r="D112" s="164"/>
      <c r="E112" s="36">
        <f>SUM(N85)</f>
        <v>26558.165687999986</v>
      </c>
      <c r="F112" s="141" t="s">
        <v>32</v>
      </c>
      <c r="G112" s="142"/>
      <c r="H112" s="142"/>
      <c r="I112" s="142"/>
      <c r="J112" s="142"/>
      <c r="K112" s="142"/>
      <c r="L112" s="142"/>
      <c r="M112" s="142"/>
      <c r="N112" s="143"/>
      <c r="O112" s="40"/>
      <c r="P112" s="40"/>
      <c r="Q112" s="22"/>
    </row>
    <row r="113" spans="2:17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5">
      <c r="B114" s="22"/>
      <c r="C114" s="22"/>
      <c r="D114" s="22"/>
      <c r="E114" s="176" t="s">
        <v>205</v>
      </c>
      <c r="F114" s="175"/>
      <c r="G114" s="175"/>
      <c r="H114" s="175"/>
      <c r="I114" s="28" t="s">
        <v>22</v>
      </c>
      <c r="J114" s="29"/>
      <c r="K114" s="43"/>
      <c r="L114" s="177" t="s">
        <v>43</v>
      </c>
      <c r="M114" s="177"/>
      <c r="N114" s="177"/>
      <c r="O114" s="43"/>
      <c r="P114" s="22"/>
      <c r="Q114" s="22"/>
    </row>
    <row r="115" spans="2:17" ht="15">
      <c r="B115" s="22"/>
      <c r="C115" s="22"/>
      <c r="D115" s="22"/>
      <c r="E115" s="175" t="s">
        <v>23</v>
      </c>
      <c r="F115" s="175"/>
      <c r="G115" s="175"/>
      <c r="H115" s="175"/>
      <c r="I115" s="29"/>
      <c r="J115" s="29"/>
      <c r="L115" s="175" t="s">
        <v>24</v>
      </c>
      <c r="M115" s="175"/>
      <c r="N115" s="175"/>
      <c r="O115" s="44"/>
      <c r="P115" s="22"/>
      <c r="Q115" s="22"/>
    </row>
    <row r="116" spans="2:17" ht="12.75">
      <c r="B116" s="22"/>
      <c r="C116" s="22"/>
      <c r="D116" s="22"/>
      <c r="E116" s="22"/>
      <c r="F116" s="23"/>
      <c r="G116" s="23"/>
      <c r="H116" s="23"/>
      <c r="I116" s="23"/>
      <c r="J116" s="23"/>
      <c r="K116" s="23"/>
      <c r="L116" s="23"/>
      <c r="M116" s="23"/>
      <c r="N116" s="22"/>
      <c r="O116" s="24"/>
      <c r="P116" s="23"/>
      <c r="Q116" s="22"/>
    </row>
    <row r="117" spans="2:17" ht="12.75">
      <c r="B117" s="22"/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2"/>
      <c r="O117" s="24"/>
      <c r="P117" s="23"/>
      <c r="Q117" s="22"/>
    </row>
    <row r="118" spans="2:17" ht="13.5" thickBot="1"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2"/>
      <c r="O118" s="24"/>
      <c r="P118" s="23"/>
      <c r="Q118" s="22"/>
    </row>
    <row r="119" spans="2:17" ht="12.75" customHeight="1">
      <c r="B119" s="160" t="s">
        <v>181</v>
      </c>
      <c r="C119" s="160"/>
      <c r="D119" s="160"/>
      <c r="E119" s="160" t="s">
        <v>174</v>
      </c>
      <c r="F119" s="160"/>
      <c r="G119" s="160"/>
      <c r="H119" s="160"/>
      <c r="I119" s="160"/>
      <c r="J119" s="160"/>
      <c r="K119" s="150" t="s">
        <v>178</v>
      </c>
      <c r="L119" s="151"/>
      <c r="M119" s="151"/>
      <c r="N119" s="152"/>
      <c r="O119" s="40"/>
      <c r="P119" s="40"/>
      <c r="Q119" s="22"/>
    </row>
    <row r="120" spans="2:17" ht="12.75" customHeight="1">
      <c r="B120" s="161"/>
      <c r="C120" s="161"/>
      <c r="D120" s="161"/>
      <c r="E120" s="161"/>
      <c r="F120" s="161"/>
      <c r="G120" s="161"/>
      <c r="H120" s="161"/>
      <c r="I120" s="161"/>
      <c r="J120" s="161"/>
      <c r="K120" s="153"/>
      <c r="L120" s="154"/>
      <c r="M120" s="154"/>
      <c r="N120" s="155"/>
      <c r="O120" s="40"/>
      <c r="P120" s="40"/>
      <c r="Q120" s="22"/>
    </row>
    <row r="121" spans="2:17" ht="12.75" customHeight="1" thickBot="1">
      <c r="B121" s="162"/>
      <c r="C121" s="162"/>
      <c r="D121" s="162"/>
      <c r="E121" s="162"/>
      <c r="F121" s="162"/>
      <c r="G121" s="162"/>
      <c r="H121" s="162"/>
      <c r="I121" s="162"/>
      <c r="J121" s="162"/>
      <c r="K121" s="156"/>
      <c r="L121" s="157"/>
      <c r="M121" s="157"/>
      <c r="N121" s="158"/>
      <c r="O121" s="40"/>
      <c r="P121" s="40"/>
      <c r="Q121" s="22"/>
    </row>
    <row r="122" spans="2:17" ht="13.5" thickBot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3"/>
      <c r="Q122" s="22"/>
    </row>
    <row r="123" spans="2:17" s="4" customFormat="1" ht="21" customHeight="1" thickBot="1">
      <c r="B123" s="164" t="s">
        <v>133</v>
      </c>
      <c r="C123" s="164"/>
      <c r="D123" s="164"/>
      <c r="E123" s="141" t="s">
        <v>132</v>
      </c>
      <c r="F123" s="142"/>
      <c r="G123" s="142"/>
      <c r="H123" s="142"/>
      <c r="I123" s="142"/>
      <c r="J123" s="143"/>
      <c r="K123" s="164" t="s">
        <v>168</v>
      </c>
      <c r="L123" s="164"/>
      <c r="M123" s="164"/>
      <c r="N123" s="164"/>
      <c r="O123" s="40"/>
      <c r="P123" s="40"/>
      <c r="Q123" s="30"/>
    </row>
    <row r="124" spans="2:17" s="4" customFormat="1" ht="21" customHeight="1" thickBot="1">
      <c r="B124" s="164" t="s">
        <v>35</v>
      </c>
      <c r="C124" s="164"/>
      <c r="D124" s="164"/>
      <c r="E124" s="141" t="s">
        <v>31</v>
      </c>
      <c r="F124" s="142"/>
      <c r="G124" s="142"/>
      <c r="H124" s="142"/>
      <c r="I124" s="142"/>
      <c r="J124" s="143"/>
      <c r="K124" s="164" t="s">
        <v>40</v>
      </c>
      <c r="L124" s="164"/>
      <c r="M124" s="164"/>
      <c r="N124" s="164"/>
      <c r="O124" s="40"/>
      <c r="P124" s="40"/>
      <c r="Q124" s="30"/>
    </row>
    <row r="125" spans="5:17" ht="15" customHeight="1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/>
    </row>
    <row r="126" spans="5:17" ht="14.25" customHeight="1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/>
    </row>
    <row r="127" spans="6:17" ht="15" customHeight="1">
      <c r="F127"/>
      <c r="G127"/>
      <c r="H127"/>
      <c r="I127"/>
      <c r="J127"/>
      <c r="K127"/>
      <c r="L127"/>
      <c r="M127"/>
      <c r="N127"/>
      <c r="O127"/>
      <c r="P127"/>
      <c r="Q127"/>
    </row>
    <row r="128" spans="6:17" ht="15" customHeight="1">
      <c r="F128"/>
      <c r="G128"/>
      <c r="H128"/>
      <c r="I128"/>
      <c r="J128"/>
      <c r="K128"/>
      <c r="L128"/>
      <c r="M128"/>
      <c r="N128"/>
      <c r="O128"/>
      <c r="P128"/>
      <c r="Q128"/>
    </row>
    <row r="129" spans="6:17" ht="15" customHeight="1">
      <c r="F129"/>
      <c r="G129"/>
      <c r="H129"/>
      <c r="I129"/>
      <c r="J129"/>
      <c r="K129"/>
      <c r="L129"/>
      <c r="M129"/>
      <c r="N129"/>
      <c r="O129"/>
      <c r="P129"/>
      <c r="Q129"/>
    </row>
    <row r="130" spans="6:17" ht="15" customHeight="1">
      <c r="F130"/>
      <c r="G130"/>
      <c r="H130"/>
      <c r="I130"/>
      <c r="J130"/>
      <c r="K130"/>
      <c r="L130"/>
      <c r="M130"/>
      <c r="N130"/>
      <c r="O130"/>
      <c r="P130"/>
      <c r="Q130"/>
    </row>
    <row r="131" spans="6:17" ht="15" customHeight="1" thickBot="1"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" customHeight="1">
      <c r="B132" s="160" t="s">
        <v>181</v>
      </c>
      <c r="C132" s="160"/>
      <c r="D132" s="160"/>
      <c r="E132" s="160" t="s">
        <v>174</v>
      </c>
      <c r="F132" s="160"/>
      <c r="G132" s="160"/>
      <c r="H132" s="160"/>
      <c r="I132" s="160"/>
      <c r="J132" s="160"/>
      <c r="K132" s="150" t="s">
        <v>178</v>
      </c>
      <c r="L132" s="151"/>
      <c r="M132" s="151"/>
      <c r="N132" s="152"/>
      <c r="O132"/>
      <c r="P132"/>
      <c r="Q132"/>
    </row>
    <row r="133" spans="2:17" ht="12" customHeight="1">
      <c r="B133" s="161"/>
      <c r="C133" s="161"/>
      <c r="D133" s="161"/>
      <c r="E133" s="161"/>
      <c r="F133" s="161"/>
      <c r="G133" s="161"/>
      <c r="H133" s="161"/>
      <c r="I133" s="161"/>
      <c r="J133" s="161"/>
      <c r="K133" s="153"/>
      <c r="L133" s="154"/>
      <c r="M133" s="154"/>
      <c r="N133" s="155"/>
      <c r="O133"/>
      <c r="P133"/>
      <c r="Q133"/>
    </row>
    <row r="134" spans="2:17" ht="12" customHeight="1" thickBot="1">
      <c r="B134" s="162"/>
      <c r="C134" s="162"/>
      <c r="D134" s="162"/>
      <c r="E134" s="162"/>
      <c r="F134" s="162"/>
      <c r="G134" s="162"/>
      <c r="H134" s="162"/>
      <c r="I134" s="162"/>
      <c r="J134" s="162"/>
      <c r="K134" s="156"/>
      <c r="L134" s="157"/>
      <c r="M134" s="157"/>
      <c r="N134" s="158"/>
      <c r="O134"/>
      <c r="P134"/>
      <c r="Q134"/>
    </row>
    <row r="135" spans="2:17" ht="1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/>
      <c r="O135"/>
      <c r="P135"/>
      <c r="Q135"/>
    </row>
    <row r="136" spans="2:17" ht="18" customHeight="1">
      <c r="B136" s="144" t="s">
        <v>11</v>
      </c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/>
      <c r="P136"/>
      <c r="Q136"/>
    </row>
    <row r="137" spans="2:17" ht="15" customHeight="1" thickBot="1">
      <c r="B137" s="22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/>
      <c r="O137"/>
      <c r="P137"/>
      <c r="Q137"/>
    </row>
    <row r="138" spans="2:17" ht="15.75" thickBot="1">
      <c r="B138" s="141" t="s">
        <v>12</v>
      </c>
      <c r="C138" s="142"/>
      <c r="D138" s="143"/>
      <c r="E138" s="141" t="s">
        <v>63</v>
      </c>
      <c r="F138" s="142"/>
      <c r="G138" s="142"/>
      <c r="H138" s="142"/>
      <c r="I138" s="142"/>
      <c r="J138" s="142"/>
      <c r="K138" s="142"/>
      <c r="L138" s="142"/>
      <c r="M138" s="142"/>
      <c r="N138" s="143"/>
      <c r="O138"/>
      <c r="P138"/>
      <c r="Q138"/>
    </row>
    <row r="139" spans="2:17" ht="15.75" thickBot="1">
      <c r="B139" s="141" t="s">
        <v>13</v>
      </c>
      <c r="C139" s="142"/>
      <c r="D139" s="143"/>
      <c r="E139" s="141" t="s">
        <v>28</v>
      </c>
      <c r="F139" s="142"/>
      <c r="G139" s="142"/>
      <c r="H139" s="142"/>
      <c r="I139" s="142"/>
      <c r="J139" s="142"/>
      <c r="K139" s="142"/>
      <c r="L139" s="142"/>
      <c r="M139" s="142"/>
      <c r="N139" s="143"/>
      <c r="O139"/>
      <c r="P139"/>
      <c r="Q139"/>
    </row>
    <row r="140" spans="2:17" ht="15.75" thickBot="1">
      <c r="B140" s="141" t="s">
        <v>14</v>
      </c>
      <c r="C140" s="142"/>
      <c r="D140" s="143"/>
      <c r="E140" s="141" t="s">
        <v>29</v>
      </c>
      <c r="F140" s="142"/>
      <c r="G140" s="142"/>
      <c r="H140" s="142"/>
      <c r="I140" s="142"/>
      <c r="J140" s="142"/>
      <c r="K140" s="142"/>
      <c r="L140" s="142"/>
      <c r="M140" s="142"/>
      <c r="N140" s="143"/>
      <c r="O140"/>
      <c r="P140"/>
      <c r="Q140"/>
    </row>
    <row r="141" spans="2:17" ht="15.75" thickBot="1">
      <c r="B141" s="141" t="s">
        <v>15</v>
      </c>
      <c r="C141" s="142"/>
      <c r="D141" s="143"/>
      <c r="E141" s="172" t="s">
        <v>16</v>
      </c>
      <c r="F141" s="173"/>
      <c r="G141" s="173"/>
      <c r="H141" s="173"/>
      <c r="I141" s="173"/>
      <c r="J141" s="173"/>
      <c r="K141" s="173"/>
      <c r="L141" s="173"/>
      <c r="M141" s="173"/>
      <c r="N141" s="174"/>
      <c r="O141"/>
      <c r="P141"/>
      <c r="Q141"/>
    </row>
    <row r="142" spans="2:17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/>
      <c r="O142"/>
      <c r="P142"/>
      <c r="Q142"/>
    </row>
    <row r="143" spans="2:17" ht="18" customHeight="1">
      <c r="B143" s="144" t="s">
        <v>204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/>
      <c r="P143"/>
      <c r="Q143"/>
    </row>
    <row r="144" spans="2:17" ht="15" customHeight="1" thickBot="1">
      <c r="B144" s="22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/>
      <c r="O144"/>
      <c r="P144"/>
      <c r="Q144"/>
    </row>
    <row r="145" spans="2:17" ht="15.75" customHeight="1" thickBot="1">
      <c r="B145" s="178" t="s">
        <v>17</v>
      </c>
      <c r="C145" s="179"/>
      <c r="D145" s="180"/>
      <c r="E145" s="133">
        <f>SUM(N83+N84)</f>
        <v>62845.736</v>
      </c>
      <c r="F145" s="141" t="s">
        <v>18</v>
      </c>
      <c r="G145" s="142"/>
      <c r="H145" s="142"/>
      <c r="I145" s="142"/>
      <c r="J145" s="142"/>
      <c r="K145" s="142"/>
      <c r="L145" s="142"/>
      <c r="M145" s="142"/>
      <c r="N145" s="143"/>
      <c r="O145"/>
      <c r="P145"/>
      <c r="Q145"/>
    </row>
    <row r="146" spans="2:17" ht="15.75" thickBot="1">
      <c r="B146" s="141" t="s">
        <v>19</v>
      </c>
      <c r="C146" s="142"/>
      <c r="D146" s="143"/>
      <c r="E146" s="132">
        <f>SUM(N84)</f>
        <v>53585.632</v>
      </c>
      <c r="F146" s="141" t="s">
        <v>20</v>
      </c>
      <c r="G146" s="142"/>
      <c r="H146" s="142"/>
      <c r="I146" s="142"/>
      <c r="J146" s="142"/>
      <c r="K146" s="142"/>
      <c r="L146" s="142"/>
      <c r="M146" s="142"/>
      <c r="N146" s="143"/>
      <c r="O146" s="131"/>
      <c r="P146"/>
      <c r="Q146"/>
    </row>
    <row r="147" spans="2:15" ht="15.75" thickBot="1">
      <c r="B147" s="141" t="s">
        <v>19</v>
      </c>
      <c r="C147" s="142"/>
      <c r="D147" s="143"/>
      <c r="E147" s="132">
        <f>SUM(N83)</f>
        <v>9260.104</v>
      </c>
      <c r="F147" s="141" t="s">
        <v>21</v>
      </c>
      <c r="G147" s="142"/>
      <c r="H147" s="142"/>
      <c r="I147" s="142"/>
      <c r="J147" s="142"/>
      <c r="K147" s="142"/>
      <c r="L147" s="142"/>
      <c r="M147" s="142"/>
      <c r="N147" s="143"/>
      <c r="O147" s="131"/>
    </row>
    <row r="148" spans="2:14" ht="15">
      <c r="B148" s="49"/>
      <c r="C148" s="49"/>
      <c r="D148" s="49"/>
      <c r="E148" s="51"/>
      <c r="F148" s="51"/>
      <c r="G148" s="49"/>
      <c r="H148" s="49"/>
      <c r="I148" s="49"/>
      <c r="J148" s="49"/>
      <c r="K148" s="49"/>
      <c r="L148" s="49"/>
      <c r="M148" s="49"/>
      <c r="N148" s="49"/>
    </row>
    <row r="149" spans="2:14" ht="15">
      <c r="B149" s="49"/>
      <c r="C149" s="49"/>
      <c r="D149" s="49"/>
      <c r="E149" s="176" t="s">
        <v>205</v>
      </c>
      <c r="F149" s="175"/>
      <c r="G149" s="175"/>
      <c r="H149" s="28" t="s">
        <v>22</v>
      </c>
      <c r="I149" s="29"/>
      <c r="K149" s="177" t="s">
        <v>45</v>
      </c>
      <c r="L149" s="177"/>
      <c r="M149" s="177"/>
      <c r="N149" s="49"/>
    </row>
    <row r="150" spans="2:14" ht="15">
      <c r="B150" s="49"/>
      <c r="C150" s="49"/>
      <c r="D150" s="49"/>
      <c r="E150" s="175" t="s">
        <v>23</v>
      </c>
      <c r="F150" s="175"/>
      <c r="G150" s="175"/>
      <c r="H150" s="29"/>
      <c r="I150" s="29"/>
      <c r="J150" s="29"/>
      <c r="K150" s="175" t="s">
        <v>24</v>
      </c>
      <c r="L150" s="175"/>
      <c r="M150" s="175"/>
      <c r="N150" s="49"/>
    </row>
    <row r="151" spans="2:13" ht="15">
      <c r="B151" s="49"/>
      <c r="C151" s="49"/>
      <c r="D151" s="49"/>
      <c r="E151" s="51"/>
      <c r="F151" s="51"/>
      <c r="G151" s="49"/>
      <c r="H151" s="49"/>
      <c r="I151" s="49"/>
      <c r="J151" s="49"/>
      <c r="K151" s="49"/>
      <c r="L151" s="49"/>
      <c r="M151" s="49"/>
    </row>
    <row r="152" spans="2:14" ht="18" customHeight="1">
      <c r="B152" s="144" t="s">
        <v>136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</row>
    <row r="153" spans="2:14" ht="15" customHeight="1" thickBot="1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</row>
    <row r="154" spans="2:14" ht="15.75" customHeight="1" thickBot="1">
      <c r="B154" s="141" t="s">
        <v>12</v>
      </c>
      <c r="C154" s="142"/>
      <c r="D154" s="143"/>
      <c r="E154" s="141" t="s">
        <v>63</v>
      </c>
      <c r="F154" s="142"/>
      <c r="G154" s="142"/>
      <c r="H154" s="142"/>
      <c r="I154" s="142"/>
      <c r="J154" s="142"/>
      <c r="K154" s="142"/>
      <c r="L154" s="142"/>
      <c r="M154" s="142"/>
      <c r="N154" s="143"/>
    </row>
    <row r="155" spans="2:14" ht="15.75" customHeight="1" thickBot="1">
      <c r="B155" s="141" t="s">
        <v>13</v>
      </c>
      <c r="C155" s="142"/>
      <c r="D155" s="143"/>
      <c r="E155" s="141" t="s">
        <v>28</v>
      </c>
      <c r="F155" s="142"/>
      <c r="G155" s="142"/>
      <c r="H155" s="142"/>
      <c r="I155" s="142"/>
      <c r="J155" s="142"/>
      <c r="K155" s="142"/>
      <c r="L155" s="142"/>
      <c r="M155" s="142"/>
      <c r="N155" s="143"/>
    </row>
    <row r="156" spans="2:14" ht="15.75" customHeight="1" thickBot="1">
      <c r="B156" s="141" t="s">
        <v>14</v>
      </c>
      <c r="C156" s="142"/>
      <c r="D156" s="143"/>
      <c r="E156" s="141" t="s">
        <v>29</v>
      </c>
      <c r="F156" s="142"/>
      <c r="G156" s="142"/>
      <c r="H156" s="142"/>
      <c r="I156" s="142"/>
      <c r="J156" s="142"/>
      <c r="K156" s="142"/>
      <c r="L156" s="142"/>
      <c r="M156" s="142"/>
      <c r="N156" s="143"/>
    </row>
    <row r="157" spans="2:14" ht="15.75" customHeight="1" thickBot="1">
      <c r="B157" s="141" t="s">
        <v>15</v>
      </c>
      <c r="C157" s="142"/>
      <c r="D157" s="143"/>
      <c r="E157" s="172" t="s">
        <v>16</v>
      </c>
      <c r="F157" s="173"/>
      <c r="G157" s="173"/>
      <c r="H157" s="173"/>
      <c r="I157" s="173"/>
      <c r="J157" s="173"/>
      <c r="K157" s="173"/>
      <c r="L157" s="173"/>
      <c r="M157" s="173"/>
      <c r="N157" s="174"/>
    </row>
    <row r="158" spans="2:14" ht="15" customHeight="1">
      <c r="B158" s="49"/>
      <c r="C158" s="49"/>
      <c r="D158" s="49"/>
      <c r="E158" s="74"/>
      <c r="F158" s="74"/>
      <c r="G158" s="74"/>
      <c r="H158" s="74"/>
      <c r="I158" s="74"/>
      <c r="J158" s="74"/>
      <c r="K158" s="74"/>
      <c r="L158" s="74"/>
      <c r="M158" s="74"/>
      <c r="N158" s="74"/>
    </row>
    <row r="159" spans="2:14" ht="18" customHeight="1">
      <c r="B159" s="144" t="s">
        <v>204</v>
      </c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</row>
    <row r="160" spans="2:13" ht="15" customHeight="1" thickBot="1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</row>
    <row r="161" spans="2:14" ht="15.75" customHeight="1" thickBot="1">
      <c r="B161" s="178" t="s">
        <v>17</v>
      </c>
      <c r="C161" s="179"/>
      <c r="D161" s="180"/>
      <c r="E161" s="133">
        <f>SUM(N85)</f>
        <v>26558.165687999986</v>
      </c>
      <c r="F161" s="141" t="s">
        <v>18</v>
      </c>
      <c r="G161" s="142"/>
      <c r="H161" s="142"/>
      <c r="I161" s="142"/>
      <c r="J161" s="142"/>
      <c r="K161" s="142"/>
      <c r="L161" s="142"/>
      <c r="M161" s="142"/>
      <c r="N161" s="143"/>
    </row>
    <row r="162" spans="2:14" ht="15.75" thickBot="1">
      <c r="B162" s="141" t="s">
        <v>19</v>
      </c>
      <c r="C162" s="142"/>
      <c r="D162" s="143"/>
      <c r="E162" s="132" t="s">
        <v>135</v>
      </c>
      <c r="F162" s="141" t="s">
        <v>32</v>
      </c>
      <c r="G162" s="142"/>
      <c r="H162" s="142"/>
      <c r="I162" s="142"/>
      <c r="J162" s="142"/>
      <c r="K162" s="142"/>
      <c r="L162" s="142"/>
      <c r="M162" s="142"/>
      <c r="N162" s="143"/>
    </row>
    <row r="163" spans="2:13" ht="15">
      <c r="B163" s="49"/>
      <c r="C163" s="49"/>
      <c r="D163" s="49"/>
      <c r="E163" s="51"/>
      <c r="F163" s="51"/>
      <c r="G163" s="49"/>
      <c r="H163" s="49"/>
      <c r="I163" s="49"/>
      <c r="J163" s="49"/>
      <c r="K163" s="49"/>
      <c r="L163" s="49"/>
      <c r="M163" s="49"/>
    </row>
    <row r="164" spans="2:13" ht="15">
      <c r="B164" s="22"/>
      <c r="C164" s="22"/>
      <c r="D164" s="22"/>
      <c r="E164" s="176" t="s">
        <v>205</v>
      </c>
      <c r="F164" s="175"/>
      <c r="G164" s="175"/>
      <c r="H164" s="28" t="s">
        <v>22</v>
      </c>
      <c r="I164" s="29"/>
      <c r="K164" s="177" t="s">
        <v>45</v>
      </c>
      <c r="L164" s="177"/>
      <c r="M164" s="177"/>
    </row>
    <row r="165" spans="2:13" ht="15">
      <c r="B165" s="22"/>
      <c r="C165" s="22"/>
      <c r="D165" s="22"/>
      <c r="E165" s="175" t="s">
        <v>23</v>
      </c>
      <c r="F165" s="175"/>
      <c r="G165" s="175"/>
      <c r="H165" s="29"/>
      <c r="I165" s="29"/>
      <c r="J165" s="29"/>
      <c r="K165" s="175" t="s">
        <v>24</v>
      </c>
      <c r="L165" s="175"/>
      <c r="M165" s="175"/>
    </row>
    <row r="166" spans="2:14" ht="13.5" thickBot="1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2:14" ht="15.75" thickBot="1">
      <c r="B167" s="164" t="s">
        <v>133</v>
      </c>
      <c r="C167" s="164"/>
      <c r="D167" s="164"/>
      <c r="E167" s="141" t="s">
        <v>132</v>
      </c>
      <c r="F167" s="142"/>
      <c r="G167" s="142"/>
      <c r="H167" s="142"/>
      <c r="I167" s="142"/>
      <c r="J167" s="143"/>
      <c r="K167" s="164" t="s">
        <v>168</v>
      </c>
      <c r="L167" s="164"/>
      <c r="M167" s="164"/>
      <c r="N167" s="164"/>
    </row>
    <row r="168" spans="2:14" ht="15.75" thickBot="1">
      <c r="B168" s="164" t="s">
        <v>35</v>
      </c>
      <c r="C168" s="164"/>
      <c r="D168" s="164"/>
      <c r="E168" s="141" t="s">
        <v>31</v>
      </c>
      <c r="F168" s="142"/>
      <c r="G168" s="142"/>
      <c r="H168" s="142"/>
      <c r="I168" s="142"/>
      <c r="J168" s="143"/>
      <c r="K168" s="164" t="s">
        <v>40</v>
      </c>
      <c r="L168" s="164"/>
      <c r="M168" s="164"/>
      <c r="N168" s="164"/>
    </row>
  </sheetData>
  <sheetProtection/>
  <mergeCells count="99">
    <mergeCell ref="F145:N145"/>
    <mergeCell ref="F146:N146"/>
    <mergeCell ref="F147:N147"/>
    <mergeCell ref="B136:N136"/>
    <mergeCell ref="E149:G149"/>
    <mergeCell ref="K149:M149"/>
    <mergeCell ref="B141:D141"/>
    <mergeCell ref="E141:N141"/>
    <mergeCell ref="B143:N143"/>
    <mergeCell ref="B145:D145"/>
    <mergeCell ref="E150:G150"/>
    <mergeCell ref="K150:M150"/>
    <mergeCell ref="B154:D154"/>
    <mergeCell ref="B152:N152"/>
    <mergeCell ref="B146:D146"/>
    <mergeCell ref="B147:D147"/>
    <mergeCell ref="E164:G164"/>
    <mergeCell ref="K164:M164"/>
    <mergeCell ref="E165:G165"/>
    <mergeCell ref="B159:N159"/>
    <mergeCell ref="E156:N156"/>
    <mergeCell ref="B157:D157"/>
    <mergeCell ref="E157:N157"/>
    <mergeCell ref="K165:M165"/>
    <mergeCell ref="B161:D161"/>
    <mergeCell ref="B162:D162"/>
    <mergeCell ref="B167:D167"/>
    <mergeCell ref="E167:J167"/>
    <mergeCell ref="K167:N167"/>
    <mergeCell ref="B168:D168"/>
    <mergeCell ref="E168:J168"/>
    <mergeCell ref="K168:N168"/>
    <mergeCell ref="B155:D155"/>
    <mergeCell ref="E155:N155"/>
    <mergeCell ref="B156:D156"/>
    <mergeCell ref="F161:N161"/>
    <mergeCell ref="F162:N162"/>
    <mergeCell ref="E154:N154"/>
    <mergeCell ref="B138:D138"/>
    <mergeCell ref="E138:N138"/>
    <mergeCell ref="B139:D139"/>
    <mergeCell ref="E139:N139"/>
    <mergeCell ref="B140:D140"/>
    <mergeCell ref="E140:N140"/>
    <mergeCell ref="B124:D124"/>
    <mergeCell ref="E124:J124"/>
    <mergeCell ref="K124:N124"/>
    <mergeCell ref="B132:D134"/>
    <mergeCell ref="E132:J134"/>
    <mergeCell ref="K132:N134"/>
    <mergeCell ref="E115:H115"/>
    <mergeCell ref="L115:N115"/>
    <mergeCell ref="B119:D121"/>
    <mergeCell ref="E119:J121"/>
    <mergeCell ref="K119:N121"/>
    <mergeCell ref="E123:J123"/>
    <mergeCell ref="K123:N123"/>
    <mergeCell ref="B123:D123"/>
    <mergeCell ref="B110:D110"/>
    <mergeCell ref="F110:N110"/>
    <mergeCell ref="B111:D111"/>
    <mergeCell ref="F111:N111"/>
    <mergeCell ref="E114:H114"/>
    <mergeCell ref="L114:N114"/>
    <mergeCell ref="B112:D112"/>
    <mergeCell ref="F112:N112"/>
    <mergeCell ref="F109:N109"/>
    <mergeCell ref="B109:D109"/>
    <mergeCell ref="B95:D97"/>
    <mergeCell ref="E95:J97"/>
    <mergeCell ref="B107:N107"/>
    <mergeCell ref="B105:D105"/>
    <mergeCell ref="E105:N105"/>
    <mergeCell ref="B103:D103"/>
    <mergeCell ref="E103:N103"/>
    <mergeCell ref="B104:D104"/>
    <mergeCell ref="B83:D83"/>
    <mergeCell ref="G83:K83"/>
    <mergeCell ref="B84:D84"/>
    <mergeCell ref="G84:K84"/>
    <mergeCell ref="L80:N80"/>
    <mergeCell ref="K95:N97"/>
    <mergeCell ref="E104:N104"/>
    <mergeCell ref="G85:K85"/>
    <mergeCell ref="G86:K86"/>
    <mergeCell ref="B85:D85"/>
    <mergeCell ref="B86:D86"/>
    <mergeCell ref="B100:N100"/>
    <mergeCell ref="B102:D102"/>
    <mergeCell ref="E102:N102"/>
    <mergeCell ref="B2:O2"/>
    <mergeCell ref="B80:D80"/>
    <mergeCell ref="B78:E79"/>
    <mergeCell ref="B82:D82"/>
    <mergeCell ref="B81:D81"/>
    <mergeCell ref="G78:K80"/>
    <mergeCell ref="L78:N78"/>
    <mergeCell ref="L79:N79"/>
    <mergeCell ref="G82:K82"/>
  </mergeCells>
  <hyperlinks>
    <hyperlink ref="E105" r:id="rId1" display="radojevicboban@gmail.com"/>
    <hyperlink ref="E141" r:id="rId2" display="radojevicboban@gmail.com"/>
    <hyperlink ref="E157" r:id="rId3" display="radojevicboban@gmail.com"/>
  </hyperlinks>
  <printOptions horizontalCentered="1" verticalCentered="1"/>
  <pageMargins left="0" right="0" top="0" bottom="0" header="0" footer="0"/>
  <pageSetup horizontalDpi="600" verticalDpi="600" orientation="landscape" paperSize="9" r:id="rId6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69"/>
  <sheetViews>
    <sheetView zoomScale="90" zoomScaleNormal="90" zoomScalePageLayoutView="0" workbookViewId="0" topLeftCell="A76">
      <selection activeCell="H4" sqref="H4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28.7109375" style="0" customWidth="1"/>
    <col min="4" max="4" width="8.7109375" style="0" customWidth="1"/>
    <col min="5" max="5" width="10.57421875" style="0" customWidth="1"/>
    <col min="6" max="6" width="8.57421875" style="1" customWidth="1"/>
    <col min="7" max="7" width="7.7109375" style="1" customWidth="1"/>
    <col min="8" max="8" width="8.57421875" style="1" customWidth="1"/>
    <col min="9" max="11" width="8.7109375" style="1" customWidth="1"/>
    <col min="12" max="12" width="10.421875" style="1" customWidth="1"/>
    <col min="13" max="13" width="10.140625" style="1" customWidth="1"/>
    <col min="14" max="14" width="10.8515625" style="1" customWidth="1"/>
    <col min="15" max="15" width="10.140625" style="2" customWidth="1"/>
    <col min="16" max="16" width="10.140625" style="1" customWidth="1"/>
    <col min="17" max="17" width="12.7109375" style="1" customWidth="1"/>
  </cols>
  <sheetData>
    <row r="1" ht="12.75"/>
    <row r="2" spans="2:17" ht="21" customHeight="1">
      <c r="B2" s="147" t="s">
        <v>206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26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148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137">
        <v>77.5</v>
      </c>
      <c r="E4" s="6">
        <v>1</v>
      </c>
      <c r="F4" s="7">
        <f>$E$80/SUM($E$4:$E$75)*1</f>
        <v>49.47945205479452</v>
      </c>
      <c r="G4" s="7">
        <f>E81/B75</f>
        <v>9.5</v>
      </c>
      <c r="H4" s="140">
        <v>180</v>
      </c>
      <c r="I4" s="7">
        <v>200</v>
      </c>
      <c r="J4" s="7">
        <v>320</v>
      </c>
      <c r="K4" s="7">
        <f>SUM(D4*6.9)</f>
        <v>534.75</v>
      </c>
      <c r="L4" s="7">
        <f>SUM(F4:K4)</f>
        <v>1293.7294520547946</v>
      </c>
      <c r="M4" s="7">
        <f>SUM(L4*1.096)</f>
        <v>1417.927479452055</v>
      </c>
      <c r="N4" s="8"/>
      <c r="O4" s="8">
        <f>SUM(M4:N4)</f>
        <v>1417.927479452055</v>
      </c>
      <c r="P4" s="8"/>
      <c r="Q4" s="8">
        <f>SUM(P4-O4)</f>
        <v>-1417.927479452055</v>
      </c>
    </row>
    <row r="5" spans="2:17" ht="17.25" customHeight="1">
      <c r="B5" s="18">
        <v>2</v>
      </c>
      <c r="C5" s="70" t="s">
        <v>65</v>
      </c>
      <c r="D5" s="137">
        <v>69.27</v>
      </c>
      <c r="E5" s="6">
        <v>3</v>
      </c>
      <c r="F5" s="7">
        <f>$E$80/SUM($E$4:$E$75)*3</f>
        <v>148.43835616438355</v>
      </c>
      <c r="G5" s="7">
        <f>E81/B75</f>
        <v>9.5</v>
      </c>
      <c r="H5" s="7">
        <v>180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1335.9013561643835</v>
      </c>
      <c r="M5" s="7">
        <f aca="true" t="shared" si="2" ref="M5:M68">SUM(L5*1.096)</f>
        <v>1464.1478863561645</v>
      </c>
      <c r="N5" s="8">
        <v>150</v>
      </c>
      <c r="O5" s="8">
        <f aca="true" t="shared" si="3" ref="O5:O68">SUM(M5:N5)</f>
        <v>1614.1478863561645</v>
      </c>
      <c r="P5" s="8"/>
      <c r="Q5" s="8">
        <f aca="true" t="shared" si="4" ref="Q5:Q68">SUM(P5-O5)</f>
        <v>-1614.1478863561645</v>
      </c>
    </row>
    <row r="6" spans="2:17" ht="17.25" customHeight="1">
      <c r="B6" s="18">
        <v>3</v>
      </c>
      <c r="C6" s="70" t="s">
        <v>131</v>
      </c>
      <c r="D6" s="137">
        <v>50.4</v>
      </c>
      <c r="E6" s="6">
        <v>1</v>
      </c>
      <c r="F6" s="7">
        <f>$E$80/SUM($E$4:$E$75)*1</f>
        <v>49.47945205479452</v>
      </c>
      <c r="G6" s="7">
        <f>E81/B75</f>
        <v>9.5</v>
      </c>
      <c r="H6" s="7">
        <v>180</v>
      </c>
      <c r="I6" s="7">
        <v>200</v>
      </c>
      <c r="J6" s="7">
        <v>320</v>
      </c>
      <c r="K6" s="7">
        <f t="shared" si="0"/>
        <v>347.76</v>
      </c>
      <c r="L6" s="7">
        <f t="shared" si="1"/>
        <v>1106.7394520547946</v>
      </c>
      <c r="M6" s="7">
        <f t="shared" si="2"/>
        <v>1212.986439452055</v>
      </c>
      <c r="N6" s="8"/>
      <c r="O6" s="8">
        <f t="shared" si="3"/>
        <v>1212.986439452055</v>
      </c>
      <c r="P6" s="8"/>
      <c r="Q6" s="8">
        <f t="shared" si="4"/>
        <v>-1212.986439452055</v>
      </c>
    </row>
    <row r="7" spans="2:17" ht="17.25" customHeight="1">
      <c r="B7" s="18">
        <v>4</v>
      </c>
      <c r="C7" s="70" t="s">
        <v>66</v>
      </c>
      <c r="D7" s="137">
        <v>28.17</v>
      </c>
      <c r="E7" s="6">
        <v>2</v>
      </c>
      <c r="F7" s="7">
        <f>$E$80/SUM($E$4:$E$75)*2</f>
        <v>98.95890410958904</v>
      </c>
      <c r="G7" s="7">
        <f>E81/B75</f>
        <v>9.5</v>
      </c>
      <c r="H7" s="7">
        <v>180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1002.8319041095891</v>
      </c>
      <c r="M7" s="7">
        <f t="shared" si="2"/>
        <v>1099.1037669041098</v>
      </c>
      <c r="N7" s="8"/>
      <c r="O7" s="8">
        <f t="shared" si="3"/>
        <v>1099.1037669041098</v>
      </c>
      <c r="P7" s="8"/>
      <c r="Q7" s="8">
        <f t="shared" si="4"/>
        <v>-1099.1037669041098</v>
      </c>
    </row>
    <row r="8" spans="2:17" ht="17.25" customHeight="1">
      <c r="B8" s="18">
        <v>5</v>
      </c>
      <c r="C8" s="70" t="s">
        <v>67</v>
      </c>
      <c r="D8" s="137">
        <v>50.96</v>
      </c>
      <c r="E8" s="6">
        <v>2</v>
      </c>
      <c r="F8" s="7">
        <f>$E$80/SUM($E$4:$E$75)*2</f>
        <v>98.95890410958904</v>
      </c>
      <c r="G8" s="7">
        <f>E81/B75</f>
        <v>9.5</v>
      </c>
      <c r="H8" s="7">
        <v>180</v>
      </c>
      <c r="I8" s="7">
        <v>200</v>
      </c>
      <c r="J8" s="7">
        <v>320</v>
      </c>
      <c r="K8" s="7">
        <f t="shared" si="0"/>
        <v>351.624</v>
      </c>
      <c r="L8" s="7">
        <f t="shared" si="1"/>
        <v>1160.082904109589</v>
      </c>
      <c r="M8" s="7">
        <f t="shared" si="2"/>
        <v>1271.4508629041097</v>
      </c>
      <c r="N8" s="8"/>
      <c r="O8" s="8">
        <f t="shared" si="3"/>
        <v>1271.4508629041097</v>
      </c>
      <c r="P8" s="8"/>
      <c r="Q8" s="8">
        <f t="shared" si="4"/>
        <v>-1271.4508629041097</v>
      </c>
    </row>
    <row r="9" spans="2:17" ht="17.25" customHeight="1">
      <c r="B9" s="18">
        <v>6</v>
      </c>
      <c r="C9" s="70" t="s">
        <v>166</v>
      </c>
      <c r="D9" s="137">
        <v>77.5</v>
      </c>
      <c r="E9" s="6">
        <v>1</v>
      </c>
      <c r="F9" s="7">
        <f>$E$80/SUM($E$4:$E$75)*1</f>
        <v>49.47945205479452</v>
      </c>
      <c r="G9" s="7">
        <f>E81/B75</f>
        <v>9.5</v>
      </c>
      <c r="H9" s="7">
        <v>180</v>
      </c>
      <c r="I9" s="7">
        <v>200</v>
      </c>
      <c r="J9" s="7">
        <v>320</v>
      </c>
      <c r="K9" s="7">
        <f t="shared" si="0"/>
        <v>534.75</v>
      </c>
      <c r="L9" s="7">
        <f t="shared" si="1"/>
        <v>1293.7294520547946</v>
      </c>
      <c r="M9" s="7">
        <f t="shared" si="2"/>
        <v>1417.927479452055</v>
      </c>
      <c r="N9" s="8"/>
      <c r="O9" s="8">
        <f t="shared" si="3"/>
        <v>1417.927479452055</v>
      </c>
      <c r="P9" s="8"/>
      <c r="Q9" s="8">
        <f t="shared" si="4"/>
        <v>-1417.927479452055</v>
      </c>
    </row>
    <row r="10" spans="2:17" ht="17.25" customHeight="1">
      <c r="B10" s="18">
        <v>7</v>
      </c>
      <c r="C10" s="70" t="s">
        <v>68</v>
      </c>
      <c r="D10" s="137">
        <v>69.27</v>
      </c>
      <c r="E10" s="6">
        <v>4</v>
      </c>
      <c r="F10" s="7">
        <f>$E$80/SUM($E$4:$E$75)*4</f>
        <v>197.91780821917808</v>
      </c>
      <c r="G10" s="7">
        <f>E81/B75</f>
        <v>9.5</v>
      </c>
      <c r="H10" s="7">
        <v>180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1385.380808219178</v>
      </c>
      <c r="M10" s="7">
        <f t="shared" si="2"/>
        <v>1518.3773658082193</v>
      </c>
      <c r="N10" s="8"/>
      <c r="O10" s="8">
        <f t="shared" si="3"/>
        <v>1518.3773658082193</v>
      </c>
      <c r="P10" s="8"/>
      <c r="Q10" s="8">
        <f t="shared" si="4"/>
        <v>-1518.3773658082193</v>
      </c>
    </row>
    <row r="11" spans="2:17" ht="17.25" customHeight="1">
      <c r="B11" s="18">
        <v>8</v>
      </c>
      <c r="C11" s="70" t="s">
        <v>69</v>
      </c>
      <c r="D11" s="137">
        <v>50.4</v>
      </c>
      <c r="E11" s="6">
        <v>1</v>
      </c>
      <c r="F11" s="7">
        <f>$E$80/SUM($E$4:$E$75)*1</f>
        <v>49.47945205479452</v>
      </c>
      <c r="G11" s="7">
        <f>E81/B75</f>
        <v>9.5</v>
      </c>
      <c r="H11" s="7">
        <v>180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1106.7394520547946</v>
      </c>
      <c r="M11" s="7">
        <f t="shared" si="2"/>
        <v>1212.986439452055</v>
      </c>
      <c r="N11" s="8"/>
      <c r="O11" s="8">
        <f t="shared" si="3"/>
        <v>1212.986439452055</v>
      </c>
      <c r="P11" s="8"/>
      <c r="Q11" s="8">
        <f t="shared" si="4"/>
        <v>-1212.986439452055</v>
      </c>
    </row>
    <row r="12" spans="2:17" ht="17.25" customHeight="1">
      <c r="B12" s="18">
        <v>9</v>
      </c>
      <c r="C12" s="70" t="s">
        <v>70</v>
      </c>
      <c r="D12" s="137">
        <v>28.17</v>
      </c>
      <c r="E12" s="6">
        <v>1</v>
      </c>
      <c r="F12" s="7">
        <f>$E$80/SUM($E$4:$E$75)*1</f>
        <v>49.47945205479452</v>
      </c>
      <c r="G12" s="7">
        <f>E81/B75</f>
        <v>9.5</v>
      </c>
      <c r="H12" s="7">
        <v>180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953.3524520547946</v>
      </c>
      <c r="M12" s="7">
        <f t="shared" si="2"/>
        <v>1044.8742874520551</v>
      </c>
      <c r="N12" s="8"/>
      <c r="O12" s="8">
        <f t="shared" si="3"/>
        <v>1044.8742874520551</v>
      </c>
      <c r="P12" s="8"/>
      <c r="Q12" s="8">
        <f t="shared" si="4"/>
        <v>-1044.8742874520551</v>
      </c>
    </row>
    <row r="13" spans="2:17" ht="17.25" customHeight="1">
      <c r="B13" s="18">
        <v>10</v>
      </c>
      <c r="C13" s="70" t="s">
        <v>71</v>
      </c>
      <c r="D13" s="137">
        <v>50.96</v>
      </c>
      <c r="E13" s="6">
        <v>4</v>
      </c>
      <c r="F13" s="7">
        <f>$E$80/SUM($E$4:$E$75)*4</f>
        <v>197.91780821917808</v>
      </c>
      <c r="G13" s="7">
        <f>E81/B75</f>
        <v>9.5</v>
      </c>
      <c r="H13" s="7">
        <v>180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1259.0418082191782</v>
      </c>
      <c r="M13" s="7">
        <f t="shared" si="2"/>
        <v>1379.9098218082195</v>
      </c>
      <c r="N13" s="8"/>
      <c r="O13" s="8">
        <f t="shared" si="3"/>
        <v>1379.9098218082195</v>
      </c>
      <c r="P13" s="8"/>
      <c r="Q13" s="8">
        <f t="shared" si="4"/>
        <v>-1379.9098218082195</v>
      </c>
    </row>
    <row r="14" spans="2:17" ht="17.25" customHeight="1">
      <c r="B14" s="18">
        <v>11</v>
      </c>
      <c r="C14" s="70" t="s">
        <v>72</v>
      </c>
      <c r="D14" s="137">
        <v>77.5</v>
      </c>
      <c r="E14" s="6">
        <v>2</v>
      </c>
      <c r="F14" s="7">
        <f>$E$80/SUM($E$4:$E$75)*2</f>
        <v>98.95890410958904</v>
      </c>
      <c r="G14" s="7">
        <f>E81/B75</f>
        <v>9.5</v>
      </c>
      <c r="H14" s="7">
        <v>180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1343.2089041095892</v>
      </c>
      <c r="M14" s="7">
        <f t="shared" si="2"/>
        <v>1472.1569589041098</v>
      </c>
      <c r="N14" s="8">
        <v>150</v>
      </c>
      <c r="O14" s="8">
        <f t="shared" si="3"/>
        <v>1622.1569589041098</v>
      </c>
      <c r="P14" s="8"/>
      <c r="Q14" s="8">
        <f t="shared" si="4"/>
        <v>-1622.1569589041098</v>
      </c>
    </row>
    <row r="15" spans="2:17" ht="17.25" customHeight="1">
      <c r="B15" s="18">
        <v>12</v>
      </c>
      <c r="C15" s="70" t="s">
        <v>73</v>
      </c>
      <c r="D15" s="137">
        <v>69.27</v>
      </c>
      <c r="E15" s="6">
        <v>2</v>
      </c>
      <c r="F15" s="7">
        <f>$E$80/SUM($E$4:$E$75)*2</f>
        <v>98.95890410958904</v>
      </c>
      <c r="G15" s="7">
        <f>E81/B75</f>
        <v>9.5</v>
      </c>
      <c r="H15" s="7">
        <v>180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1286.4219041095891</v>
      </c>
      <c r="M15" s="7">
        <f t="shared" si="2"/>
        <v>1409.9184069041098</v>
      </c>
      <c r="N15" s="8"/>
      <c r="O15" s="8">
        <f t="shared" si="3"/>
        <v>1409.9184069041098</v>
      </c>
      <c r="P15" s="8"/>
      <c r="Q15" s="8">
        <f t="shared" si="4"/>
        <v>-1409.9184069041098</v>
      </c>
    </row>
    <row r="16" spans="2:17" ht="17.25" customHeight="1">
      <c r="B16" s="18">
        <v>13</v>
      </c>
      <c r="C16" s="70" t="s">
        <v>167</v>
      </c>
      <c r="D16" s="137">
        <v>50.4</v>
      </c>
      <c r="E16" s="6">
        <v>1</v>
      </c>
      <c r="F16" s="7">
        <f>$E$80/SUM($E$4:$E$75)*1</f>
        <v>49.47945205479452</v>
      </c>
      <c r="G16" s="7">
        <f>E81/B75</f>
        <v>9.5</v>
      </c>
      <c r="H16" s="7">
        <v>180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1106.7394520547946</v>
      </c>
      <c r="M16" s="7">
        <f t="shared" si="2"/>
        <v>1212.986439452055</v>
      </c>
      <c r="N16" s="8"/>
      <c r="O16" s="8">
        <f t="shared" si="3"/>
        <v>1212.986439452055</v>
      </c>
      <c r="P16" s="8"/>
      <c r="Q16" s="8">
        <f t="shared" si="4"/>
        <v>-1212.986439452055</v>
      </c>
    </row>
    <row r="17" spans="2:17" ht="17.25" customHeight="1">
      <c r="B17" s="18">
        <v>14</v>
      </c>
      <c r="C17" s="70" t="s">
        <v>74</v>
      </c>
      <c r="D17" s="137">
        <v>28.17</v>
      </c>
      <c r="E17" s="6">
        <v>1</v>
      </c>
      <c r="F17" s="7">
        <f>$E$80/SUM($E$4:$E$75)*1</f>
        <v>49.47945205479452</v>
      </c>
      <c r="G17" s="7">
        <f>E81/B75</f>
        <v>9.5</v>
      </c>
      <c r="H17" s="7">
        <v>180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953.3524520547946</v>
      </c>
      <c r="M17" s="7">
        <f t="shared" si="2"/>
        <v>1044.8742874520551</v>
      </c>
      <c r="N17" s="8"/>
      <c r="O17" s="8">
        <f t="shared" si="3"/>
        <v>1044.8742874520551</v>
      </c>
      <c r="P17" s="8"/>
      <c r="Q17" s="8">
        <f t="shared" si="4"/>
        <v>-1044.8742874520551</v>
      </c>
    </row>
    <row r="18" spans="2:17" ht="17.25" customHeight="1">
      <c r="B18" s="18">
        <v>15</v>
      </c>
      <c r="C18" s="70" t="s">
        <v>75</v>
      </c>
      <c r="D18" s="137">
        <v>50.96</v>
      </c>
      <c r="E18" s="6">
        <v>3</v>
      </c>
      <c r="F18" s="7">
        <f>$E$80/SUM($E$4:$E$75)*3</f>
        <v>148.43835616438355</v>
      </c>
      <c r="G18" s="7">
        <f>E81/B75</f>
        <v>9.5</v>
      </c>
      <c r="H18" s="7">
        <v>180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1209.5623561643836</v>
      </c>
      <c r="M18" s="7">
        <f t="shared" si="2"/>
        <v>1325.6803423561646</v>
      </c>
      <c r="N18" s="8"/>
      <c r="O18" s="8">
        <f t="shared" si="3"/>
        <v>1325.6803423561646</v>
      </c>
      <c r="P18" s="8"/>
      <c r="Q18" s="8">
        <f t="shared" si="4"/>
        <v>-1325.6803423561646</v>
      </c>
    </row>
    <row r="19" spans="2:17" ht="17.25" customHeight="1">
      <c r="B19" s="18">
        <v>16</v>
      </c>
      <c r="C19" s="70" t="s">
        <v>76</v>
      </c>
      <c r="D19" s="137">
        <v>77.5</v>
      </c>
      <c r="E19" s="6">
        <v>3</v>
      </c>
      <c r="F19" s="7">
        <f>$E$80/SUM($E$4:$E$75)*3</f>
        <v>148.43835616438355</v>
      </c>
      <c r="G19" s="7">
        <f>E81/B75</f>
        <v>9.5</v>
      </c>
      <c r="H19" s="7">
        <v>180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1392.6883561643835</v>
      </c>
      <c r="M19" s="7">
        <f t="shared" si="2"/>
        <v>1526.3864383561645</v>
      </c>
      <c r="N19" s="8"/>
      <c r="O19" s="8">
        <f t="shared" si="3"/>
        <v>1526.3864383561645</v>
      </c>
      <c r="P19" s="8"/>
      <c r="Q19" s="8">
        <f t="shared" si="4"/>
        <v>-1526.3864383561645</v>
      </c>
    </row>
    <row r="20" spans="2:17" ht="17.25" customHeight="1">
      <c r="B20" s="18">
        <v>17</v>
      </c>
      <c r="C20" s="70" t="s">
        <v>77</v>
      </c>
      <c r="D20" s="137">
        <v>69.27</v>
      </c>
      <c r="E20" s="6">
        <v>3</v>
      </c>
      <c r="F20" s="7">
        <f>$E$80/SUM($E$4:$E$75)*3</f>
        <v>148.43835616438355</v>
      </c>
      <c r="G20" s="7">
        <f>E81/B75</f>
        <v>9.5</v>
      </c>
      <c r="H20" s="7">
        <v>180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1335.9013561643835</v>
      </c>
      <c r="M20" s="7">
        <f t="shared" si="2"/>
        <v>1464.1478863561645</v>
      </c>
      <c r="N20" s="8">
        <v>150</v>
      </c>
      <c r="O20" s="8">
        <f t="shared" si="3"/>
        <v>1614.1478863561645</v>
      </c>
      <c r="P20" s="8"/>
      <c r="Q20" s="8">
        <f t="shared" si="4"/>
        <v>-1614.1478863561645</v>
      </c>
    </row>
    <row r="21" spans="2:17" ht="17.25" customHeight="1">
      <c r="B21" s="18">
        <v>18</v>
      </c>
      <c r="C21" s="70" t="s">
        <v>78</v>
      </c>
      <c r="D21" s="137">
        <v>50.4</v>
      </c>
      <c r="E21" s="6">
        <v>3</v>
      </c>
      <c r="F21" s="7">
        <f>$E$80/SUM($E$4:$E$75)*3</f>
        <v>148.43835616438355</v>
      </c>
      <c r="G21" s="7">
        <f>E81/B75</f>
        <v>9.5</v>
      </c>
      <c r="H21" s="7">
        <v>180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1205.6983561643835</v>
      </c>
      <c r="M21" s="7">
        <f t="shared" si="2"/>
        <v>1321.4453983561646</v>
      </c>
      <c r="N21" s="8"/>
      <c r="O21" s="8">
        <f t="shared" si="3"/>
        <v>1321.4453983561646</v>
      </c>
      <c r="P21" s="8"/>
      <c r="Q21" s="8">
        <f t="shared" si="4"/>
        <v>-1321.4453983561646</v>
      </c>
    </row>
    <row r="22" spans="2:17" ht="17.25" customHeight="1">
      <c r="B22" s="18">
        <v>19</v>
      </c>
      <c r="C22" s="70" t="s">
        <v>79</v>
      </c>
      <c r="D22" s="137">
        <v>28.17</v>
      </c>
      <c r="E22" s="6">
        <v>1</v>
      </c>
      <c r="F22" s="7">
        <f>$E$80/SUM($E$4:$E$75)*1</f>
        <v>49.47945205479452</v>
      </c>
      <c r="G22" s="7">
        <f>E81/B75</f>
        <v>9.5</v>
      </c>
      <c r="H22" s="7">
        <v>180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953.3524520547946</v>
      </c>
      <c r="M22" s="7">
        <f t="shared" si="2"/>
        <v>1044.8742874520551</v>
      </c>
      <c r="N22" s="8"/>
      <c r="O22" s="8">
        <f t="shared" si="3"/>
        <v>1044.8742874520551</v>
      </c>
      <c r="P22" s="8"/>
      <c r="Q22" s="8">
        <f t="shared" si="4"/>
        <v>-1044.8742874520551</v>
      </c>
    </row>
    <row r="23" spans="2:17" ht="17.25" customHeight="1">
      <c r="B23" s="18">
        <v>20</v>
      </c>
      <c r="C23" s="70" t="s">
        <v>80</v>
      </c>
      <c r="D23" s="137">
        <v>50.96</v>
      </c>
      <c r="E23" s="6">
        <v>1</v>
      </c>
      <c r="F23" s="7">
        <f>$E$80/SUM($E$4:$E$75)*1</f>
        <v>49.47945205479452</v>
      </c>
      <c r="G23" s="7">
        <f>E81/B75</f>
        <v>9.5</v>
      </c>
      <c r="H23" s="7">
        <v>180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1110.6034520547946</v>
      </c>
      <c r="M23" s="7">
        <f t="shared" si="2"/>
        <v>1217.221383452055</v>
      </c>
      <c r="N23" s="8"/>
      <c r="O23" s="8">
        <f t="shared" si="3"/>
        <v>1217.221383452055</v>
      </c>
      <c r="P23" s="8"/>
      <c r="Q23" s="8">
        <f t="shared" si="4"/>
        <v>-1217.221383452055</v>
      </c>
    </row>
    <row r="24" spans="2:17" ht="17.25" customHeight="1">
      <c r="B24" s="18">
        <v>21</v>
      </c>
      <c r="C24" s="70" t="s">
        <v>81</v>
      </c>
      <c r="D24" s="137">
        <v>77.5</v>
      </c>
      <c r="E24" s="6">
        <v>5</v>
      </c>
      <c r="F24" s="7">
        <f>$E$80/SUM($E$4:$E$75)*5</f>
        <v>247.39726027397262</v>
      </c>
      <c r="G24" s="7">
        <f>E81/B75</f>
        <v>9.5</v>
      </c>
      <c r="H24" s="7">
        <v>180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1491.6472602739727</v>
      </c>
      <c r="M24" s="7">
        <f t="shared" si="2"/>
        <v>1634.8453972602742</v>
      </c>
      <c r="N24" s="8"/>
      <c r="O24" s="8">
        <f t="shared" si="3"/>
        <v>1634.8453972602742</v>
      </c>
      <c r="P24" s="8"/>
      <c r="Q24" s="8">
        <f t="shared" si="4"/>
        <v>-1634.8453972602742</v>
      </c>
    </row>
    <row r="25" spans="2:17" ht="17.25" customHeight="1">
      <c r="B25" s="18">
        <v>22</v>
      </c>
      <c r="C25" s="70" t="s">
        <v>82</v>
      </c>
      <c r="D25" s="137">
        <v>69.27</v>
      </c>
      <c r="E25" s="6">
        <v>2</v>
      </c>
      <c r="F25" s="7">
        <f>$E$80/SUM($E$4:$E$75)*2</f>
        <v>98.95890410958904</v>
      </c>
      <c r="G25" s="7">
        <f>E81/B75</f>
        <v>9.5</v>
      </c>
      <c r="H25" s="7">
        <v>180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1286.4219041095891</v>
      </c>
      <c r="M25" s="7">
        <f t="shared" si="2"/>
        <v>1409.9184069041098</v>
      </c>
      <c r="N25" s="8"/>
      <c r="O25" s="8">
        <f t="shared" si="3"/>
        <v>1409.9184069041098</v>
      </c>
      <c r="P25" s="8"/>
      <c r="Q25" s="8">
        <f t="shared" si="4"/>
        <v>-1409.9184069041098</v>
      </c>
    </row>
    <row r="26" spans="2:17" ht="17.25" customHeight="1">
      <c r="B26" s="18">
        <v>23</v>
      </c>
      <c r="C26" s="70" t="s">
        <v>83</v>
      </c>
      <c r="D26" s="137">
        <v>50.4</v>
      </c>
      <c r="E26" s="6">
        <v>2</v>
      </c>
      <c r="F26" s="7">
        <f>$E$80/SUM($E$4:$E$75)*2</f>
        <v>98.95890410958904</v>
      </c>
      <c r="G26" s="7">
        <f>E81/B75</f>
        <v>9.5</v>
      </c>
      <c r="H26" s="7">
        <v>180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1156.218904109589</v>
      </c>
      <c r="M26" s="7">
        <f t="shared" si="2"/>
        <v>1267.2159189041097</v>
      </c>
      <c r="N26" s="8">
        <v>150</v>
      </c>
      <c r="O26" s="8">
        <f t="shared" si="3"/>
        <v>1417.2159189041097</v>
      </c>
      <c r="P26" s="8"/>
      <c r="Q26" s="8">
        <f t="shared" si="4"/>
        <v>-1417.2159189041097</v>
      </c>
    </row>
    <row r="27" spans="2:17" ht="17.25" customHeight="1">
      <c r="B27" s="18">
        <v>24</v>
      </c>
      <c r="C27" s="70" t="s">
        <v>84</v>
      </c>
      <c r="D27" s="137">
        <v>28.17</v>
      </c>
      <c r="E27" s="6">
        <v>2</v>
      </c>
      <c r="F27" s="7">
        <f>$E$80/SUM($E$4:$E$75)*2</f>
        <v>98.95890410958904</v>
      </c>
      <c r="G27" s="7">
        <f>E81/B75</f>
        <v>9.5</v>
      </c>
      <c r="H27" s="7">
        <v>180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1002.8319041095891</v>
      </c>
      <c r="M27" s="7">
        <f t="shared" si="2"/>
        <v>1099.1037669041098</v>
      </c>
      <c r="N27" s="8"/>
      <c r="O27" s="8">
        <f t="shared" si="3"/>
        <v>1099.1037669041098</v>
      </c>
      <c r="P27" s="8"/>
      <c r="Q27" s="8">
        <f t="shared" si="4"/>
        <v>-1099.1037669041098</v>
      </c>
    </row>
    <row r="28" spans="2:17" ht="17.25" customHeight="1">
      <c r="B28" s="18">
        <v>25</v>
      </c>
      <c r="C28" s="70" t="s">
        <v>85</v>
      </c>
      <c r="D28" s="137">
        <v>50.96</v>
      </c>
      <c r="E28" s="6">
        <v>2</v>
      </c>
      <c r="F28" s="7">
        <f>$E$80/SUM($E$4:$E$75)*2</f>
        <v>98.95890410958904</v>
      </c>
      <c r="G28" s="7">
        <f>E81/B75</f>
        <v>9.5</v>
      </c>
      <c r="H28" s="7">
        <v>180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1160.082904109589</v>
      </c>
      <c r="M28" s="7">
        <f t="shared" si="2"/>
        <v>1271.4508629041097</v>
      </c>
      <c r="N28" s="8"/>
      <c r="O28" s="8">
        <f t="shared" si="3"/>
        <v>1271.4508629041097</v>
      </c>
      <c r="P28" s="8"/>
      <c r="Q28" s="8">
        <f t="shared" si="4"/>
        <v>-1271.4508629041097</v>
      </c>
    </row>
    <row r="29" spans="2:17" ht="17.25" customHeight="1">
      <c r="B29" s="18">
        <v>26</v>
      </c>
      <c r="C29" s="70" t="s">
        <v>183</v>
      </c>
      <c r="D29" s="137">
        <v>77.5</v>
      </c>
      <c r="E29" s="6">
        <v>5</v>
      </c>
      <c r="F29" s="7">
        <f>$E$80/SUM($E$4:$E$75)*5</f>
        <v>247.39726027397262</v>
      </c>
      <c r="G29" s="7">
        <f>E81/B75</f>
        <v>9.5</v>
      </c>
      <c r="H29" s="7">
        <v>180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1491.6472602739727</v>
      </c>
      <c r="M29" s="7">
        <f t="shared" si="2"/>
        <v>1634.8453972602742</v>
      </c>
      <c r="N29" s="8"/>
      <c r="O29" s="8">
        <f t="shared" si="3"/>
        <v>1634.8453972602742</v>
      </c>
      <c r="P29" s="8"/>
      <c r="Q29" s="8">
        <f t="shared" si="4"/>
        <v>-1634.8453972602742</v>
      </c>
    </row>
    <row r="30" spans="2:17" ht="17.25" customHeight="1">
      <c r="B30" s="18">
        <v>27</v>
      </c>
      <c r="C30" s="70" t="s">
        <v>86</v>
      </c>
      <c r="D30" s="137">
        <v>69.27</v>
      </c>
      <c r="E30" s="6">
        <v>3</v>
      </c>
      <c r="F30" s="7">
        <f>$E$80/SUM($E$4:$E$75)*3</f>
        <v>148.43835616438355</v>
      </c>
      <c r="G30" s="7">
        <f>E81/B75</f>
        <v>9.5</v>
      </c>
      <c r="H30" s="7">
        <v>180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1335.9013561643835</v>
      </c>
      <c r="M30" s="7">
        <f t="shared" si="2"/>
        <v>1464.1478863561645</v>
      </c>
      <c r="N30" s="8"/>
      <c r="O30" s="8">
        <f t="shared" si="3"/>
        <v>1464.1478863561645</v>
      </c>
      <c r="P30" s="8"/>
      <c r="Q30" s="8">
        <f t="shared" si="4"/>
        <v>-1464.1478863561645</v>
      </c>
    </row>
    <row r="31" spans="2:17" ht="17.25" customHeight="1">
      <c r="B31" s="18">
        <v>28</v>
      </c>
      <c r="C31" s="70" t="s">
        <v>87</v>
      </c>
      <c r="D31" s="137">
        <v>50.4</v>
      </c>
      <c r="E31" s="6">
        <v>3</v>
      </c>
      <c r="F31" s="7">
        <f>$E$80/SUM($E$4:$E$75)*3</f>
        <v>148.43835616438355</v>
      </c>
      <c r="G31" s="7">
        <f>E81/B75</f>
        <v>9.5</v>
      </c>
      <c r="H31" s="7">
        <v>180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1205.6983561643835</v>
      </c>
      <c r="M31" s="7">
        <f t="shared" si="2"/>
        <v>1321.4453983561646</v>
      </c>
      <c r="N31" s="8">
        <v>150</v>
      </c>
      <c r="O31" s="8">
        <f t="shared" si="3"/>
        <v>1471.4453983561646</v>
      </c>
      <c r="P31" s="8"/>
      <c r="Q31" s="8">
        <f t="shared" si="4"/>
        <v>-1471.4453983561646</v>
      </c>
    </row>
    <row r="32" spans="2:17" ht="17.25" customHeight="1">
      <c r="B32" s="18">
        <v>29</v>
      </c>
      <c r="C32" s="70" t="s">
        <v>88</v>
      </c>
      <c r="D32" s="137">
        <v>28.17</v>
      </c>
      <c r="E32" s="6">
        <v>3</v>
      </c>
      <c r="F32" s="7">
        <f>$E$80/SUM($E$4:$E$75)*3</f>
        <v>148.43835616438355</v>
      </c>
      <c r="G32" s="7">
        <f>E81/B75</f>
        <v>9.5</v>
      </c>
      <c r="H32" s="7">
        <v>180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1052.3113561643836</v>
      </c>
      <c r="M32" s="7">
        <f t="shared" si="2"/>
        <v>1153.3332463561644</v>
      </c>
      <c r="N32" s="8"/>
      <c r="O32" s="8">
        <f t="shared" si="3"/>
        <v>1153.3332463561644</v>
      </c>
      <c r="P32" s="8"/>
      <c r="Q32" s="8">
        <f t="shared" si="4"/>
        <v>-1153.3332463561644</v>
      </c>
    </row>
    <row r="33" spans="2:17" ht="17.25" customHeight="1">
      <c r="B33" s="18">
        <v>30</v>
      </c>
      <c r="C33" s="70" t="s">
        <v>89</v>
      </c>
      <c r="D33" s="137">
        <v>50.96</v>
      </c>
      <c r="E33" s="6">
        <v>2</v>
      </c>
      <c r="F33" s="7">
        <f>$E$80/SUM($E$4:$E$75)*2</f>
        <v>98.95890410958904</v>
      </c>
      <c r="G33" s="7">
        <f>E81/B75</f>
        <v>9.5</v>
      </c>
      <c r="H33" s="7">
        <v>180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1160.082904109589</v>
      </c>
      <c r="M33" s="7">
        <f t="shared" si="2"/>
        <v>1271.4508629041097</v>
      </c>
      <c r="N33" s="8">
        <v>300</v>
      </c>
      <c r="O33" s="8">
        <f t="shared" si="3"/>
        <v>1571.4508629041097</v>
      </c>
      <c r="P33" s="8"/>
      <c r="Q33" s="8">
        <f t="shared" si="4"/>
        <v>-1571.4508629041097</v>
      </c>
    </row>
    <row r="34" spans="2:17" ht="17.25" customHeight="1">
      <c r="B34" s="18">
        <v>31</v>
      </c>
      <c r="C34" s="70" t="s">
        <v>90</v>
      </c>
      <c r="D34" s="137">
        <v>77.5</v>
      </c>
      <c r="E34" s="6">
        <v>2</v>
      </c>
      <c r="F34" s="7">
        <f>$E$80/SUM($E$4:$E$75)*2</f>
        <v>98.95890410958904</v>
      </c>
      <c r="G34" s="7">
        <f>E81/B75</f>
        <v>9.5</v>
      </c>
      <c r="H34" s="7">
        <v>180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1343.2089041095892</v>
      </c>
      <c r="M34" s="7">
        <f t="shared" si="2"/>
        <v>1472.1569589041098</v>
      </c>
      <c r="N34" s="8"/>
      <c r="O34" s="8">
        <f t="shared" si="3"/>
        <v>1472.1569589041098</v>
      </c>
      <c r="P34" s="8"/>
      <c r="Q34" s="8">
        <f t="shared" si="4"/>
        <v>-1472.1569589041098</v>
      </c>
    </row>
    <row r="35" spans="2:17" ht="17.25" customHeight="1">
      <c r="B35" s="18">
        <v>32</v>
      </c>
      <c r="C35" s="70" t="s">
        <v>91</v>
      </c>
      <c r="D35" s="137">
        <v>69.27</v>
      </c>
      <c r="E35" s="6">
        <v>5</v>
      </c>
      <c r="F35" s="7">
        <f>$E$80/SUM($E$4:$E$75)*5</f>
        <v>247.39726027397262</v>
      </c>
      <c r="G35" s="7">
        <f>E81/B75</f>
        <v>9.5</v>
      </c>
      <c r="H35" s="7">
        <v>180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1434.8602602739727</v>
      </c>
      <c r="M35" s="7">
        <f t="shared" si="2"/>
        <v>1572.6068452602742</v>
      </c>
      <c r="N35" s="8"/>
      <c r="O35" s="8">
        <f t="shared" si="3"/>
        <v>1572.6068452602742</v>
      </c>
      <c r="P35" s="8"/>
      <c r="Q35" s="8">
        <f t="shared" si="4"/>
        <v>-1572.6068452602742</v>
      </c>
    </row>
    <row r="36" spans="2:17" ht="17.25" customHeight="1">
      <c r="B36" s="18">
        <v>33</v>
      </c>
      <c r="C36" s="70" t="s">
        <v>92</v>
      </c>
      <c r="D36" s="137">
        <v>50.4</v>
      </c>
      <c r="E36" s="6">
        <v>2</v>
      </c>
      <c r="F36" s="7">
        <f>$E$80/SUM($E$4:$E$75)*2</f>
        <v>98.95890410958904</v>
      </c>
      <c r="G36" s="7">
        <f>E81/B75</f>
        <v>9.5</v>
      </c>
      <c r="H36" s="7">
        <v>180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1156.218904109589</v>
      </c>
      <c r="M36" s="7">
        <f t="shared" si="2"/>
        <v>1267.2159189041097</v>
      </c>
      <c r="N36" s="8"/>
      <c r="O36" s="8">
        <f t="shared" si="3"/>
        <v>1267.2159189041097</v>
      </c>
      <c r="P36" s="8"/>
      <c r="Q36" s="8">
        <f t="shared" si="4"/>
        <v>-1267.2159189041097</v>
      </c>
    </row>
    <row r="37" spans="2:17" ht="17.25" customHeight="1">
      <c r="B37" s="18">
        <v>34</v>
      </c>
      <c r="C37" s="70" t="s">
        <v>93</v>
      </c>
      <c r="D37" s="137">
        <v>28.17</v>
      </c>
      <c r="E37" s="6">
        <v>4</v>
      </c>
      <c r="F37" s="7">
        <f>$E$80/SUM($E$4:$E$75)*4</f>
        <v>197.91780821917808</v>
      </c>
      <c r="G37" s="7">
        <f>E81/B75</f>
        <v>9.5</v>
      </c>
      <c r="H37" s="7">
        <v>180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1101.7908082191782</v>
      </c>
      <c r="M37" s="7">
        <f t="shared" si="2"/>
        <v>1207.5627258082193</v>
      </c>
      <c r="N37" s="8">
        <v>150</v>
      </c>
      <c r="O37" s="8">
        <f t="shared" si="3"/>
        <v>1357.5627258082193</v>
      </c>
      <c r="P37" s="8"/>
      <c r="Q37" s="8">
        <f t="shared" si="4"/>
        <v>-1357.5627258082193</v>
      </c>
    </row>
    <row r="38" spans="2:17" ht="17.25" customHeight="1">
      <c r="B38" s="18">
        <v>35</v>
      </c>
      <c r="C38" s="70" t="s">
        <v>94</v>
      </c>
      <c r="D38" s="137">
        <v>50.96</v>
      </c>
      <c r="E38" s="6">
        <v>1</v>
      </c>
      <c r="F38" s="7">
        <f>$E$80/SUM($E$4:$E$75)*1</f>
        <v>49.47945205479452</v>
      </c>
      <c r="G38" s="7">
        <f>E81/B75</f>
        <v>9.5</v>
      </c>
      <c r="H38" s="7">
        <v>180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1110.6034520547946</v>
      </c>
      <c r="M38" s="7">
        <f t="shared" si="2"/>
        <v>1217.221383452055</v>
      </c>
      <c r="N38" s="8"/>
      <c r="O38" s="8">
        <f t="shared" si="3"/>
        <v>1217.221383452055</v>
      </c>
      <c r="P38" s="8"/>
      <c r="Q38" s="8">
        <f t="shared" si="4"/>
        <v>-1217.221383452055</v>
      </c>
    </row>
    <row r="39" spans="2:17" ht="17.25" customHeight="1">
      <c r="B39" s="18">
        <v>36</v>
      </c>
      <c r="C39" s="70" t="s">
        <v>95</v>
      </c>
      <c r="D39" s="137">
        <v>77.5</v>
      </c>
      <c r="E39" s="6">
        <v>2</v>
      </c>
      <c r="F39" s="7">
        <f>$E$80/SUM($E$4:$E$75)*2</f>
        <v>98.95890410958904</v>
      </c>
      <c r="G39" s="7">
        <f>E81/B75</f>
        <v>9.5</v>
      </c>
      <c r="H39" s="7">
        <v>180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1343.2089041095892</v>
      </c>
      <c r="M39" s="7">
        <f t="shared" si="2"/>
        <v>1472.1569589041098</v>
      </c>
      <c r="N39" s="8"/>
      <c r="O39" s="8">
        <f t="shared" si="3"/>
        <v>1472.1569589041098</v>
      </c>
      <c r="P39" s="8"/>
      <c r="Q39" s="8">
        <f t="shared" si="4"/>
        <v>-1472.1569589041098</v>
      </c>
    </row>
    <row r="40" spans="2:17" ht="17.25" customHeight="1">
      <c r="B40" s="18">
        <v>37</v>
      </c>
      <c r="C40" s="70" t="s">
        <v>96</v>
      </c>
      <c r="D40" s="137">
        <v>69.27</v>
      </c>
      <c r="E40" s="6">
        <v>3</v>
      </c>
      <c r="F40" s="7">
        <f>$E$80/SUM($E$4:$E$75)*3</f>
        <v>148.43835616438355</v>
      </c>
      <c r="G40" s="7">
        <f>E81/B75</f>
        <v>9.5</v>
      </c>
      <c r="H40" s="7">
        <v>180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1335.9013561643835</v>
      </c>
      <c r="M40" s="7">
        <f t="shared" si="2"/>
        <v>1464.1478863561645</v>
      </c>
      <c r="N40" s="8"/>
      <c r="O40" s="8">
        <f t="shared" si="3"/>
        <v>1464.1478863561645</v>
      </c>
      <c r="P40" s="8"/>
      <c r="Q40" s="8">
        <f t="shared" si="4"/>
        <v>-1464.1478863561645</v>
      </c>
    </row>
    <row r="41" spans="2:17" ht="17.25" customHeight="1">
      <c r="B41" s="18">
        <v>38</v>
      </c>
      <c r="C41" s="70" t="s">
        <v>97</v>
      </c>
      <c r="D41" s="137">
        <v>50.4</v>
      </c>
      <c r="E41" s="6">
        <v>1</v>
      </c>
      <c r="F41" s="7">
        <f>$E$80/SUM($E$4:$E$75)*1</f>
        <v>49.47945205479452</v>
      </c>
      <c r="G41" s="7">
        <f>E81/B75</f>
        <v>9.5</v>
      </c>
      <c r="H41" s="7">
        <v>180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1106.7394520547946</v>
      </c>
      <c r="M41" s="7">
        <f t="shared" si="2"/>
        <v>1212.986439452055</v>
      </c>
      <c r="N41" s="8"/>
      <c r="O41" s="8">
        <f t="shared" si="3"/>
        <v>1212.986439452055</v>
      </c>
      <c r="P41" s="8"/>
      <c r="Q41" s="8">
        <f t="shared" si="4"/>
        <v>-1212.986439452055</v>
      </c>
    </row>
    <row r="42" spans="2:17" ht="17.25" customHeight="1">
      <c r="B42" s="18">
        <v>39</v>
      </c>
      <c r="C42" s="70" t="s">
        <v>98</v>
      </c>
      <c r="D42" s="137">
        <v>28</v>
      </c>
      <c r="E42" s="6">
        <v>1</v>
      </c>
      <c r="F42" s="7">
        <f>$E$80/SUM($E$4:$E$75)*1</f>
        <v>49.47945205479452</v>
      </c>
      <c r="G42" s="7">
        <f>E81/B75</f>
        <v>9.5</v>
      </c>
      <c r="H42" s="7">
        <v>180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952.1794520547946</v>
      </c>
      <c r="M42" s="7">
        <f t="shared" si="2"/>
        <v>1043.588679452055</v>
      </c>
      <c r="N42" s="8"/>
      <c r="O42" s="8">
        <f t="shared" si="3"/>
        <v>1043.588679452055</v>
      </c>
      <c r="P42" s="8"/>
      <c r="Q42" s="8">
        <f t="shared" si="4"/>
        <v>-1043.588679452055</v>
      </c>
    </row>
    <row r="43" spans="2:17" ht="17.25" customHeight="1">
      <c r="B43" s="18">
        <v>40</v>
      </c>
      <c r="C43" s="71" t="s">
        <v>99</v>
      </c>
      <c r="D43" s="137">
        <v>50.96</v>
      </c>
      <c r="E43" s="6">
        <v>1</v>
      </c>
      <c r="F43" s="7">
        <f>$E$80/SUM($E$4:$E$75)*1</f>
        <v>49.47945205479452</v>
      </c>
      <c r="G43" s="7">
        <f>E81/B75</f>
        <v>9.5</v>
      </c>
      <c r="H43" s="7">
        <v>180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1110.6034520547946</v>
      </c>
      <c r="M43" s="7">
        <f t="shared" si="2"/>
        <v>1217.221383452055</v>
      </c>
      <c r="N43" s="8"/>
      <c r="O43" s="8">
        <f t="shared" si="3"/>
        <v>1217.221383452055</v>
      </c>
      <c r="P43" s="8"/>
      <c r="Q43" s="8">
        <f t="shared" si="4"/>
        <v>-1217.221383452055</v>
      </c>
    </row>
    <row r="44" spans="2:17" ht="17.25" customHeight="1">
      <c r="B44" s="18">
        <v>41</v>
      </c>
      <c r="C44" s="70" t="s">
        <v>100</v>
      </c>
      <c r="D44" s="137">
        <v>77</v>
      </c>
      <c r="E44" s="6">
        <v>3</v>
      </c>
      <c r="F44" s="7">
        <f>$E$80/SUM($E$4:$E$75)*3</f>
        <v>148.43835616438355</v>
      </c>
      <c r="G44" s="7">
        <f>E81/B75</f>
        <v>9.5</v>
      </c>
      <c r="H44" s="7">
        <v>180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1389.2383561643837</v>
      </c>
      <c r="M44" s="7">
        <f t="shared" si="2"/>
        <v>1522.6052383561646</v>
      </c>
      <c r="N44" s="8"/>
      <c r="O44" s="8">
        <f t="shared" si="3"/>
        <v>1522.6052383561646</v>
      </c>
      <c r="P44" s="8"/>
      <c r="Q44" s="8">
        <f t="shared" si="4"/>
        <v>-1522.6052383561646</v>
      </c>
    </row>
    <row r="45" spans="2:17" ht="17.25" customHeight="1">
      <c r="B45" s="18">
        <v>42</v>
      </c>
      <c r="C45" s="70" t="s">
        <v>101</v>
      </c>
      <c r="D45" s="137">
        <v>69.27</v>
      </c>
      <c r="E45" s="6">
        <v>3</v>
      </c>
      <c r="F45" s="7">
        <f>$E$80/SUM($E$4:$E$75)*3</f>
        <v>148.43835616438355</v>
      </c>
      <c r="G45" s="7">
        <f>E81/B75</f>
        <v>9.5</v>
      </c>
      <c r="H45" s="7">
        <v>180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1335.9013561643835</v>
      </c>
      <c r="M45" s="7">
        <f t="shared" si="2"/>
        <v>1464.1478863561645</v>
      </c>
      <c r="N45" s="8"/>
      <c r="O45" s="8">
        <f t="shared" si="3"/>
        <v>1464.1478863561645</v>
      </c>
      <c r="P45" s="8"/>
      <c r="Q45" s="8">
        <f t="shared" si="4"/>
        <v>-1464.1478863561645</v>
      </c>
    </row>
    <row r="46" spans="2:17" ht="17.25" customHeight="1">
      <c r="B46" s="18">
        <v>43</v>
      </c>
      <c r="C46" s="70" t="s">
        <v>102</v>
      </c>
      <c r="D46" s="137">
        <v>50.4</v>
      </c>
      <c r="E46" s="6">
        <v>4</v>
      </c>
      <c r="F46" s="7">
        <f>$E$80/SUM($E$4:$E$75)*4</f>
        <v>197.91780821917808</v>
      </c>
      <c r="G46" s="7">
        <f>E81/B75</f>
        <v>9.5</v>
      </c>
      <c r="H46" s="7">
        <v>180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1255.1778082191781</v>
      </c>
      <c r="M46" s="7">
        <f t="shared" si="2"/>
        <v>1375.6748778082194</v>
      </c>
      <c r="N46" s="8">
        <v>150</v>
      </c>
      <c r="O46" s="8">
        <f t="shared" si="3"/>
        <v>1525.6748778082194</v>
      </c>
      <c r="P46" s="8"/>
      <c r="Q46" s="8">
        <f t="shared" si="4"/>
        <v>-1525.6748778082194</v>
      </c>
    </row>
    <row r="47" spans="2:17" ht="17.25" customHeight="1">
      <c r="B47" s="18">
        <v>44</v>
      </c>
      <c r="C47" s="70" t="s">
        <v>103</v>
      </c>
      <c r="D47" s="137">
        <v>28.17</v>
      </c>
      <c r="E47" s="6">
        <v>1</v>
      </c>
      <c r="F47" s="7">
        <f>$E$80/SUM($E$4:$E$75)*1</f>
        <v>49.47945205479452</v>
      </c>
      <c r="G47" s="7">
        <f>E81/B75</f>
        <v>9.5</v>
      </c>
      <c r="H47" s="7">
        <v>180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953.3524520547946</v>
      </c>
      <c r="M47" s="7">
        <f t="shared" si="2"/>
        <v>1044.8742874520551</v>
      </c>
      <c r="N47" s="8"/>
      <c r="O47" s="8">
        <f t="shared" si="3"/>
        <v>1044.8742874520551</v>
      </c>
      <c r="P47" s="8"/>
      <c r="Q47" s="8">
        <f t="shared" si="4"/>
        <v>-1044.8742874520551</v>
      </c>
    </row>
    <row r="48" spans="2:17" ht="17.25" customHeight="1">
      <c r="B48" s="18">
        <v>45</v>
      </c>
      <c r="C48" s="70" t="s">
        <v>104</v>
      </c>
      <c r="D48" s="137">
        <v>50.96</v>
      </c>
      <c r="E48" s="6">
        <v>3</v>
      </c>
      <c r="F48" s="7">
        <f>$E$80/SUM($E$4:$E$75)*3</f>
        <v>148.43835616438355</v>
      </c>
      <c r="G48" s="7">
        <f>E81/B75</f>
        <v>9.5</v>
      </c>
      <c r="H48" s="7">
        <v>180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1209.5623561643836</v>
      </c>
      <c r="M48" s="7">
        <f t="shared" si="2"/>
        <v>1325.6803423561646</v>
      </c>
      <c r="N48" s="8"/>
      <c r="O48" s="8">
        <f t="shared" si="3"/>
        <v>1325.6803423561646</v>
      </c>
      <c r="P48" s="8"/>
      <c r="Q48" s="8">
        <f t="shared" si="4"/>
        <v>-1325.6803423561646</v>
      </c>
    </row>
    <row r="49" spans="2:17" ht="17.25" customHeight="1">
      <c r="B49" s="18">
        <v>46</v>
      </c>
      <c r="C49" s="70" t="s">
        <v>105</v>
      </c>
      <c r="D49" s="137">
        <v>77.5</v>
      </c>
      <c r="E49" s="6">
        <v>2</v>
      </c>
      <c r="F49" s="7">
        <f>$E$80/SUM($E$4:$E$75)*2</f>
        <v>98.95890410958904</v>
      </c>
      <c r="G49" s="7">
        <f>E81/B75</f>
        <v>9.5</v>
      </c>
      <c r="H49" s="7">
        <v>180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1343.2089041095892</v>
      </c>
      <c r="M49" s="7">
        <f t="shared" si="2"/>
        <v>1472.1569589041098</v>
      </c>
      <c r="N49" s="8"/>
      <c r="O49" s="8">
        <f t="shared" si="3"/>
        <v>1472.1569589041098</v>
      </c>
      <c r="P49" s="8"/>
      <c r="Q49" s="8">
        <f t="shared" si="4"/>
        <v>-1472.1569589041098</v>
      </c>
    </row>
    <row r="50" spans="2:17" ht="17.25" customHeight="1">
      <c r="B50" s="18">
        <v>47</v>
      </c>
      <c r="C50" s="70" t="s">
        <v>106</v>
      </c>
      <c r="D50" s="137">
        <v>69</v>
      </c>
      <c r="E50" s="6">
        <v>1</v>
      </c>
      <c r="F50" s="7">
        <f>$E$80/SUM($E$4:$E$75)*1</f>
        <v>49.47945205479452</v>
      </c>
      <c r="G50" s="7">
        <f>E81/B75</f>
        <v>9.5</v>
      </c>
      <c r="H50" s="7">
        <v>180</v>
      </c>
      <c r="I50" s="7">
        <v>200</v>
      </c>
      <c r="J50" s="7">
        <v>320</v>
      </c>
      <c r="K50" s="7">
        <f t="shared" si="0"/>
        <v>476.1</v>
      </c>
      <c r="L50" s="7">
        <f t="shared" si="1"/>
        <v>1235.0794520547947</v>
      </c>
      <c r="M50" s="7">
        <f t="shared" si="2"/>
        <v>1353.647079452055</v>
      </c>
      <c r="N50" s="8"/>
      <c r="O50" s="8">
        <f t="shared" si="3"/>
        <v>1353.647079452055</v>
      </c>
      <c r="P50" s="8"/>
      <c r="Q50" s="8">
        <f t="shared" si="4"/>
        <v>-1353.647079452055</v>
      </c>
    </row>
    <row r="51" spans="2:17" ht="17.25" customHeight="1">
      <c r="B51" s="18">
        <v>48</v>
      </c>
      <c r="C51" s="70" t="s">
        <v>107</v>
      </c>
      <c r="D51" s="137">
        <v>50.4</v>
      </c>
      <c r="E51" s="6">
        <v>2</v>
      </c>
      <c r="F51" s="7">
        <f>$E$80/SUM($E$4:$E$75)*2</f>
        <v>98.95890410958904</v>
      </c>
      <c r="G51" s="7">
        <f>E81/B75</f>
        <v>9.5</v>
      </c>
      <c r="H51" s="7">
        <v>180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1156.218904109589</v>
      </c>
      <c r="M51" s="7">
        <f t="shared" si="2"/>
        <v>1267.2159189041097</v>
      </c>
      <c r="N51" s="8"/>
      <c r="O51" s="8">
        <f t="shared" si="3"/>
        <v>1267.2159189041097</v>
      </c>
      <c r="P51" s="8"/>
      <c r="Q51" s="8">
        <f t="shared" si="4"/>
        <v>-1267.2159189041097</v>
      </c>
    </row>
    <row r="52" spans="2:17" ht="17.25" customHeight="1">
      <c r="B52" s="18">
        <v>49</v>
      </c>
      <c r="C52" s="70" t="s">
        <v>108</v>
      </c>
      <c r="D52" s="137">
        <v>28.17</v>
      </c>
      <c r="E52" s="6">
        <v>1</v>
      </c>
      <c r="F52" s="7">
        <f>$E$80/SUM($E$4:$E$75)*1</f>
        <v>49.47945205479452</v>
      </c>
      <c r="G52" s="7">
        <f>E81/B75</f>
        <v>9.5</v>
      </c>
      <c r="H52" s="7">
        <v>180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953.3524520547946</v>
      </c>
      <c r="M52" s="7">
        <f t="shared" si="2"/>
        <v>1044.8742874520551</v>
      </c>
      <c r="N52" s="8"/>
      <c r="O52" s="8">
        <f t="shared" si="3"/>
        <v>1044.8742874520551</v>
      </c>
      <c r="P52" s="8"/>
      <c r="Q52" s="8">
        <f t="shared" si="4"/>
        <v>-1044.8742874520551</v>
      </c>
    </row>
    <row r="53" spans="2:17" ht="17.25" customHeight="1">
      <c r="B53" s="18">
        <v>50</v>
      </c>
      <c r="C53" s="70" t="s">
        <v>109</v>
      </c>
      <c r="D53" s="137">
        <v>50.96</v>
      </c>
      <c r="E53" s="6">
        <v>2</v>
      </c>
      <c r="F53" s="7">
        <f>$E$80/SUM($E$4:$E$75)*2</f>
        <v>98.95890410958904</v>
      </c>
      <c r="G53" s="7">
        <f>E81/B75</f>
        <v>9.5</v>
      </c>
      <c r="H53" s="7">
        <v>180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1160.082904109589</v>
      </c>
      <c r="M53" s="7">
        <f t="shared" si="2"/>
        <v>1271.4508629041097</v>
      </c>
      <c r="N53" s="8"/>
      <c r="O53" s="8">
        <f t="shared" si="3"/>
        <v>1271.4508629041097</v>
      </c>
      <c r="P53" s="8"/>
      <c r="Q53" s="8">
        <f t="shared" si="4"/>
        <v>-1271.4508629041097</v>
      </c>
    </row>
    <row r="54" spans="2:17" ht="17.25" customHeight="1">
      <c r="B54" s="18">
        <v>51</v>
      </c>
      <c r="C54" s="70" t="s">
        <v>110</v>
      </c>
      <c r="D54" s="137">
        <v>63.4</v>
      </c>
      <c r="E54" s="6">
        <v>1</v>
      </c>
      <c r="F54" s="7">
        <f>$E$80/SUM($E$4:$E$75)*1</f>
        <v>49.47945205479452</v>
      </c>
      <c r="G54" s="7">
        <f>E81/B75</f>
        <v>9.5</v>
      </c>
      <c r="H54" s="7">
        <v>180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1196.4394520547946</v>
      </c>
      <c r="M54" s="7">
        <f t="shared" si="2"/>
        <v>1311.297639452055</v>
      </c>
      <c r="N54" s="8">
        <v>150</v>
      </c>
      <c r="O54" s="8">
        <f t="shared" si="3"/>
        <v>1461.297639452055</v>
      </c>
      <c r="P54" s="8"/>
      <c r="Q54" s="8">
        <f t="shared" si="4"/>
        <v>-1461.297639452055</v>
      </c>
    </row>
    <row r="55" spans="2:17" ht="17.25" customHeight="1">
      <c r="B55" s="18">
        <v>52</v>
      </c>
      <c r="C55" s="70" t="s">
        <v>111</v>
      </c>
      <c r="D55" s="137">
        <v>63.4</v>
      </c>
      <c r="E55" s="6">
        <v>3</v>
      </c>
      <c r="F55" s="7">
        <f>$E$80/SUM($E$4:$E$75)*3</f>
        <v>148.43835616438355</v>
      </c>
      <c r="G55" s="7">
        <f>E81/B75</f>
        <v>9.5</v>
      </c>
      <c r="H55" s="7">
        <v>180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1295.3983561643836</v>
      </c>
      <c r="M55" s="7">
        <f t="shared" si="2"/>
        <v>1419.7565983561644</v>
      </c>
      <c r="N55" s="8"/>
      <c r="O55" s="8">
        <f t="shared" si="3"/>
        <v>1419.7565983561644</v>
      </c>
      <c r="P55" s="8"/>
      <c r="Q55" s="8">
        <f t="shared" si="4"/>
        <v>-1419.7565983561644</v>
      </c>
    </row>
    <row r="56" spans="2:17" ht="17.25" customHeight="1">
      <c r="B56" s="18">
        <v>53</v>
      </c>
      <c r="C56" s="70" t="s">
        <v>112</v>
      </c>
      <c r="D56" s="137">
        <v>24.96</v>
      </c>
      <c r="E56" s="6">
        <v>2</v>
      </c>
      <c r="F56" s="7">
        <f>$E$80/SUM($E$4:$E$75)*2</f>
        <v>98.95890410958904</v>
      </c>
      <c r="G56" s="7">
        <f>E81/B75</f>
        <v>9.5</v>
      </c>
      <c r="H56" s="7">
        <v>180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980.6829041095891</v>
      </c>
      <c r="M56" s="7">
        <f t="shared" si="2"/>
        <v>1074.8284629041098</v>
      </c>
      <c r="N56" s="8"/>
      <c r="O56" s="8">
        <f t="shared" si="3"/>
        <v>1074.8284629041098</v>
      </c>
      <c r="P56" s="8"/>
      <c r="Q56" s="8">
        <f t="shared" si="4"/>
        <v>-1074.8284629041098</v>
      </c>
    </row>
    <row r="57" spans="2:17" ht="17.25" customHeight="1">
      <c r="B57" s="18">
        <v>54</v>
      </c>
      <c r="C57" s="70" t="s">
        <v>113</v>
      </c>
      <c r="D57" s="137">
        <v>39.98</v>
      </c>
      <c r="E57" s="6">
        <v>1</v>
      </c>
      <c r="F57" s="7">
        <f>$E$80/SUM($E$4:$E$75)*1</f>
        <v>49.47945205479452</v>
      </c>
      <c r="G57" s="7">
        <f>E81/B75</f>
        <v>9.5</v>
      </c>
      <c r="H57" s="7">
        <v>180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1034.8414520547944</v>
      </c>
      <c r="M57" s="7">
        <f t="shared" si="2"/>
        <v>1134.1862314520547</v>
      </c>
      <c r="N57" s="8"/>
      <c r="O57" s="8">
        <f t="shared" si="3"/>
        <v>1134.1862314520547</v>
      </c>
      <c r="P57" s="8"/>
      <c r="Q57" s="8">
        <f t="shared" si="4"/>
        <v>-1134.1862314520547</v>
      </c>
    </row>
    <row r="58" spans="2:17" ht="17.25" customHeight="1">
      <c r="B58" s="18">
        <v>55</v>
      </c>
      <c r="C58" s="70" t="s">
        <v>114</v>
      </c>
      <c r="D58" s="137">
        <v>37.27</v>
      </c>
      <c r="E58" s="6">
        <v>1</v>
      </c>
      <c r="F58" s="7">
        <f>$E$80/SUM($E$4:$E$75)*1</f>
        <v>49.47945205479452</v>
      </c>
      <c r="G58" s="7">
        <f>E81/B75</f>
        <v>9.5</v>
      </c>
      <c r="H58" s="7">
        <v>180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1016.1424520547946</v>
      </c>
      <c r="M58" s="7">
        <f t="shared" si="2"/>
        <v>1113.692127452055</v>
      </c>
      <c r="N58" s="8"/>
      <c r="O58" s="8">
        <f t="shared" si="3"/>
        <v>1113.692127452055</v>
      </c>
      <c r="P58" s="8"/>
      <c r="Q58" s="8">
        <f t="shared" si="4"/>
        <v>-1113.692127452055</v>
      </c>
    </row>
    <row r="59" spans="2:17" ht="17.25" customHeight="1">
      <c r="B59" s="18">
        <v>56</v>
      </c>
      <c r="C59" s="70" t="s">
        <v>115</v>
      </c>
      <c r="D59" s="137">
        <v>25.01</v>
      </c>
      <c r="E59" s="6">
        <v>2</v>
      </c>
      <c r="F59" s="7">
        <f>$E$80/SUM($E$4:$E$75)*2</f>
        <v>98.95890410958904</v>
      </c>
      <c r="G59" s="7">
        <f>E81/B75</f>
        <v>9.5</v>
      </c>
      <c r="H59" s="7">
        <v>180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981.0279041095891</v>
      </c>
      <c r="M59" s="7">
        <f t="shared" si="2"/>
        <v>1075.2065829041098</v>
      </c>
      <c r="N59" s="8"/>
      <c r="O59" s="8">
        <f t="shared" si="3"/>
        <v>1075.2065829041098</v>
      </c>
      <c r="P59" s="8"/>
      <c r="Q59" s="8">
        <f t="shared" si="4"/>
        <v>-1075.2065829041098</v>
      </c>
    </row>
    <row r="60" spans="2:17" ht="17.25" customHeight="1">
      <c r="B60" s="18">
        <v>57</v>
      </c>
      <c r="C60" s="70" t="s">
        <v>116</v>
      </c>
      <c r="D60" s="137">
        <v>32</v>
      </c>
      <c r="E60" s="6">
        <v>1</v>
      </c>
      <c r="F60" s="7">
        <f>$E$80/SUM($E$4:$E$75)*1</f>
        <v>49.47945205479452</v>
      </c>
      <c r="G60" s="7">
        <f>E81/B75</f>
        <v>9.5</v>
      </c>
      <c r="H60" s="7">
        <v>180</v>
      </c>
      <c r="I60" s="7">
        <v>200</v>
      </c>
      <c r="J60" s="7">
        <v>320</v>
      </c>
      <c r="K60" s="7">
        <f t="shared" si="0"/>
        <v>220.8</v>
      </c>
      <c r="L60" s="7">
        <f t="shared" si="1"/>
        <v>979.7794520547945</v>
      </c>
      <c r="M60" s="7">
        <f t="shared" si="2"/>
        <v>1073.8382794520548</v>
      </c>
      <c r="N60" s="8"/>
      <c r="O60" s="8">
        <f t="shared" si="3"/>
        <v>1073.8382794520548</v>
      </c>
      <c r="P60" s="8"/>
      <c r="Q60" s="8">
        <f t="shared" si="4"/>
        <v>-1073.8382794520548</v>
      </c>
    </row>
    <row r="61" spans="2:17" ht="17.25" customHeight="1">
      <c r="B61" s="18">
        <v>58</v>
      </c>
      <c r="C61" s="70" t="s">
        <v>117</v>
      </c>
      <c r="D61" s="137">
        <v>33.04</v>
      </c>
      <c r="E61" s="6">
        <v>2</v>
      </c>
      <c r="F61" s="7">
        <f>$E$80/SUM($E$4:$E$75)*2</f>
        <v>98.95890410958904</v>
      </c>
      <c r="G61" s="7">
        <f>E81/B75</f>
        <v>9.5</v>
      </c>
      <c r="H61" s="7">
        <v>180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1036.434904109589</v>
      </c>
      <c r="M61" s="7">
        <f t="shared" si="2"/>
        <v>1135.9326549041098</v>
      </c>
      <c r="N61" s="8"/>
      <c r="O61" s="8">
        <f t="shared" si="3"/>
        <v>1135.9326549041098</v>
      </c>
      <c r="P61" s="8"/>
      <c r="Q61" s="8">
        <f t="shared" si="4"/>
        <v>-1135.9326549041098</v>
      </c>
    </row>
    <row r="62" spans="2:17" ht="17.25" customHeight="1">
      <c r="B62" s="18">
        <v>59</v>
      </c>
      <c r="C62" s="70" t="s">
        <v>118</v>
      </c>
      <c r="D62" s="137">
        <v>21.4</v>
      </c>
      <c r="E62" s="6">
        <v>1</v>
      </c>
      <c r="F62" s="7">
        <f>$E$80/SUM($E$4:$E$75)*1</f>
        <v>49.47945205479452</v>
      </c>
      <c r="G62" s="7">
        <f>E81/B75</f>
        <v>9.5</v>
      </c>
      <c r="H62" s="7">
        <v>180</v>
      </c>
      <c r="I62" s="7">
        <v>200</v>
      </c>
      <c r="J62" s="7">
        <v>320</v>
      </c>
      <c r="K62" s="7">
        <f t="shared" si="0"/>
        <v>147.66</v>
      </c>
      <c r="L62" s="7">
        <f t="shared" si="1"/>
        <v>906.6394520547946</v>
      </c>
      <c r="M62" s="7">
        <f t="shared" si="2"/>
        <v>993.6768394520549</v>
      </c>
      <c r="N62" s="8"/>
      <c r="O62" s="8">
        <f t="shared" si="3"/>
        <v>993.6768394520549</v>
      </c>
      <c r="P62" s="8"/>
      <c r="Q62" s="8">
        <f t="shared" si="4"/>
        <v>-993.6768394520549</v>
      </c>
    </row>
    <row r="63" spans="2:17" ht="17.25" customHeight="1">
      <c r="B63" s="18">
        <v>60</v>
      </c>
      <c r="C63" s="70" t="s">
        <v>119</v>
      </c>
      <c r="D63" s="137">
        <v>29.4</v>
      </c>
      <c r="E63" s="6">
        <v>1</v>
      </c>
      <c r="F63" s="7">
        <f>$E$80/SUM($E$4:$E$75)*1</f>
        <v>49.47945205479452</v>
      </c>
      <c r="G63" s="7">
        <f>E81/B75</f>
        <v>9.5</v>
      </c>
      <c r="H63" s="7">
        <v>180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961.8394520547946</v>
      </c>
      <c r="M63" s="7">
        <f t="shared" si="2"/>
        <v>1054.176039452055</v>
      </c>
      <c r="N63" s="8"/>
      <c r="O63" s="8">
        <f t="shared" si="3"/>
        <v>1054.176039452055</v>
      </c>
      <c r="P63" s="8"/>
      <c r="Q63" s="8">
        <f t="shared" si="4"/>
        <v>-1054.176039452055</v>
      </c>
    </row>
    <row r="64" spans="2:17" ht="17.25" customHeight="1">
      <c r="B64" s="18">
        <v>61</v>
      </c>
      <c r="C64" s="70" t="s">
        <v>120</v>
      </c>
      <c r="D64" s="137">
        <v>23.38</v>
      </c>
      <c r="E64" s="6">
        <v>1</v>
      </c>
      <c r="F64" s="7">
        <f>$E$80/SUM($E$4:$E$75)*1</f>
        <v>49.47945205479452</v>
      </c>
      <c r="G64" s="7">
        <f>E81/B75</f>
        <v>9.5</v>
      </c>
      <c r="H64" s="7">
        <v>180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920.3014520547946</v>
      </c>
      <c r="M64" s="7">
        <f t="shared" si="2"/>
        <v>1008.6503914520549</v>
      </c>
      <c r="N64" s="8"/>
      <c r="O64" s="8">
        <f t="shared" si="3"/>
        <v>1008.6503914520549</v>
      </c>
      <c r="P64" s="8"/>
      <c r="Q64" s="8">
        <f t="shared" si="4"/>
        <v>-1008.6503914520549</v>
      </c>
    </row>
    <row r="65" spans="2:17" ht="17.25" customHeight="1">
      <c r="B65" s="18">
        <v>62</v>
      </c>
      <c r="C65" s="70" t="s">
        <v>121</v>
      </c>
      <c r="D65" s="137">
        <v>23.72</v>
      </c>
      <c r="E65" s="6">
        <v>1</v>
      </c>
      <c r="F65" s="7">
        <f>$E$80/SUM($E$4:$E$75)*1</f>
        <v>49.47945205479452</v>
      </c>
      <c r="G65" s="7">
        <f>E81/B75</f>
        <v>9.5</v>
      </c>
      <c r="H65" s="7">
        <v>180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922.6474520547946</v>
      </c>
      <c r="M65" s="7">
        <f t="shared" si="2"/>
        <v>1011.221607452055</v>
      </c>
      <c r="N65" s="8"/>
      <c r="O65" s="8">
        <f t="shared" si="3"/>
        <v>1011.221607452055</v>
      </c>
      <c r="P65" s="8"/>
      <c r="Q65" s="8">
        <f t="shared" si="4"/>
        <v>-1011.221607452055</v>
      </c>
    </row>
    <row r="66" spans="2:17" ht="17.25" customHeight="1">
      <c r="B66" s="18">
        <v>63</v>
      </c>
      <c r="C66" s="70" t="s">
        <v>122</v>
      </c>
      <c r="D66" s="137">
        <v>31.95</v>
      </c>
      <c r="E66" s="6">
        <v>2</v>
      </c>
      <c r="F66" s="7">
        <f>$E$80/SUM($E$4:$E$75)*2</f>
        <v>98.95890410958904</v>
      </c>
      <c r="G66" s="7">
        <f>E81/B75</f>
        <v>9.5</v>
      </c>
      <c r="H66" s="7">
        <v>180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1028.913904109589</v>
      </c>
      <c r="M66" s="7">
        <f t="shared" si="2"/>
        <v>1127.6896389041096</v>
      </c>
      <c r="N66" s="8"/>
      <c r="O66" s="8">
        <f t="shared" si="3"/>
        <v>1127.6896389041096</v>
      </c>
      <c r="P66" s="8"/>
      <c r="Q66" s="8">
        <f t="shared" si="4"/>
        <v>-1127.6896389041096</v>
      </c>
    </row>
    <row r="67" spans="2:17" ht="17.25" customHeight="1">
      <c r="B67" s="18">
        <v>64</v>
      </c>
      <c r="C67" s="70" t="s">
        <v>123</v>
      </c>
      <c r="D67" s="137">
        <v>41</v>
      </c>
      <c r="E67" s="6">
        <v>1</v>
      </c>
      <c r="F67" s="7">
        <f>$E$80/SUM($E$4:$E$75)*1</f>
        <v>49.47945205479452</v>
      </c>
      <c r="G67" s="7">
        <f>E81/B75</f>
        <v>9.5</v>
      </c>
      <c r="H67" s="7">
        <v>180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1041.8794520547947</v>
      </c>
      <c r="M67" s="7">
        <f t="shared" si="2"/>
        <v>1141.899879452055</v>
      </c>
      <c r="N67" s="8"/>
      <c r="O67" s="8">
        <f t="shared" si="3"/>
        <v>1141.899879452055</v>
      </c>
      <c r="P67" s="8"/>
      <c r="Q67" s="8">
        <f t="shared" si="4"/>
        <v>-1141.899879452055</v>
      </c>
    </row>
    <row r="68" spans="2:17" ht="17.25" customHeight="1">
      <c r="B68" s="18">
        <v>65</v>
      </c>
      <c r="C68" s="70" t="s">
        <v>124</v>
      </c>
      <c r="D68" s="137">
        <v>36.2</v>
      </c>
      <c r="E68" s="6">
        <v>3</v>
      </c>
      <c r="F68" s="7">
        <f>$E$80/SUM($E$4:$E$75)*3</f>
        <v>148.43835616438355</v>
      </c>
      <c r="G68" s="7">
        <f>E81/B75</f>
        <v>9.5</v>
      </c>
      <c r="H68" s="7">
        <v>180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1107.7183561643835</v>
      </c>
      <c r="M68" s="7">
        <f t="shared" si="2"/>
        <v>1214.0593183561643</v>
      </c>
      <c r="N68" s="8"/>
      <c r="O68" s="8">
        <f t="shared" si="3"/>
        <v>1214.0593183561643</v>
      </c>
      <c r="P68" s="8"/>
      <c r="Q68" s="8">
        <f t="shared" si="4"/>
        <v>-1214.0593183561643</v>
      </c>
    </row>
    <row r="69" spans="2:17" ht="17.25" customHeight="1">
      <c r="B69" s="18">
        <v>66</v>
      </c>
      <c r="C69" s="70" t="s">
        <v>125</v>
      </c>
      <c r="D69" s="137">
        <v>30.54</v>
      </c>
      <c r="E69" s="6">
        <v>1</v>
      </c>
      <c r="F69" s="7">
        <f>$E$80/SUM($E$4:$E$75)*1</f>
        <v>49.47945205479452</v>
      </c>
      <c r="G69" s="7">
        <f>E81/B75</f>
        <v>9.5</v>
      </c>
      <c r="H69" s="7">
        <v>180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969.7054520547946</v>
      </c>
      <c r="M69" s="7">
        <f aca="true" t="shared" si="7" ref="M69:M75">SUM(L69*1.096)</f>
        <v>1062.797175452055</v>
      </c>
      <c r="N69" s="8"/>
      <c r="O69" s="8">
        <f aca="true" t="shared" si="8" ref="O69:O75">SUM(M69:N69)</f>
        <v>1062.797175452055</v>
      </c>
      <c r="P69" s="8"/>
      <c r="Q69" s="8">
        <f aca="true" t="shared" si="9" ref="Q69:Q75">SUM(P69-O69)</f>
        <v>-1062.797175452055</v>
      </c>
    </row>
    <row r="70" spans="2:17" ht="17.25" customHeight="1">
      <c r="B70" s="18">
        <v>67</v>
      </c>
      <c r="C70" s="70" t="s">
        <v>126</v>
      </c>
      <c r="D70" s="137">
        <v>26.03</v>
      </c>
      <c r="E70" s="6">
        <v>2</v>
      </c>
      <c r="F70" s="7">
        <f>$E$80/SUM($E$4:$E$75)*2</f>
        <v>98.95890410958904</v>
      </c>
      <c r="G70" s="7">
        <f>E81/B75</f>
        <v>9.5</v>
      </c>
      <c r="H70" s="7">
        <v>180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988.0659041095892</v>
      </c>
      <c r="M70" s="7">
        <f t="shared" si="7"/>
        <v>1082.9202309041098</v>
      </c>
      <c r="N70" s="8"/>
      <c r="O70" s="8">
        <f t="shared" si="8"/>
        <v>1082.9202309041098</v>
      </c>
      <c r="P70" s="8"/>
      <c r="Q70" s="8">
        <f t="shared" si="9"/>
        <v>-1082.9202309041098</v>
      </c>
    </row>
    <row r="71" spans="2:17" ht="17.25" customHeight="1">
      <c r="B71" s="18">
        <v>68</v>
      </c>
      <c r="C71" s="70" t="s">
        <v>127</v>
      </c>
      <c r="D71" s="137">
        <v>24.05</v>
      </c>
      <c r="E71" s="6">
        <v>1</v>
      </c>
      <c r="F71" s="7">
        <f>$E$80/SUM($E$4:$E$75)*1</f>
        <v>49.47945205479452</v>
      </c>
      <c r="G71" s="7">
        <f>E81/B75</f>
        <v>9.5</v>
      </c>
      <c r="H71" s="7">
        <v>180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924.9244520547946</v>
      </c>
      <c r="M71" s="7">
        <f t="shared" si="7"/>
        <v>1013.717199452055</v>
      </c>
      <c r="N71" s="8"/>
      <c r="O71" s="8">
        <f t="shared" si="8"/>
        <v>1013.717199452055</v>
      </c>
      <c r="P71" s="8"/>
      <c r="Q71" s="8">
        <f t="shared" si="9"/>
        <v>-1013.717199452055</v>
      </c>
    </row>
    <row r="72" spans="2:17" ht="17.25" customHeight="1">
      <c r="B72" s="18">
        <v>69</v>
      </c>
      <c r="C72" s="70" t="s">
        <v>150</v>
      </c>
      <c r="D72" s="137">
        <v>29.62</v>
      </c>
      <c r="E72" s="6">
        <v>1</v>
      </c>
      <c r="F72" s="7">
        <f>$E$80/SUM($E$4:$E$75)*1</f>
        <v>49.47945205479452</v>
      </c>
      <c r="G72" s="7">
        <f>E81/B75</f>
        <v>9.5</v>
      </c>
      <c r="H72" s="7">
        <v>180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963.3574520547946</v>
      </c>
      <c r="M72" s="7">
        <f t="shared" si="7"/>
        <v>1055.839767452055</v>
      </c>
      <c r="N72" s="8"/>
      <c r="O72" s="8">
        <f t="shared" si="8"/>
        <v>1055.839767452055</v>
      </c>
      <c r="P72" s="8"/>
      <c r="Q72" s="8">
        <f t="shared" si="9"/>
        <v>-1055.839767452055</v>
      </c>
    </row>
    <row r="73" spans="2:17" ht="17.25" customHeight="1">
      <c r="B73" s="18">
        <v>70</v>
      </c>
      <c r="C73" s="70" t="s">
        <v>128</v>
      </c>
      <c r="D73" s="137">
        <v>57.9</v>
      </c>
      <c r="E73" s="6">
        <v>3</v>
      </c>
      <c r="F73" s="7">
        <f>$E$80/SUM($E$4:$E$75)*3</f>
        <v>148.43835616438355</v>
      </c>
      <c r="G73" s="7">
        <f>E81/B75</f>
        <v>9.5</v>
      </c>
      <c r="H73" s="7">
        <v>180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1257.4483561643835</v>
      </c>
      <c r="M73" s="7">
        <f t="shared" si="7"/>
        <v>1378.1633983561644</v>
      </c>
      <c r="N73" s="8"/>
      <c r="O73" s="8">
        <f t="shared" si="8"/>
        <v>1378.1633983561644</v>
      </c>
      <c r="P73" s="8"/>
      <c r="Q73" s="8">
        <f t="shared" si="9"/>
        <v>-1378.1633983561644</v>
      </c>
    </row>
    <row r="74" spans="2:17" ht="17.25" customHeight="1">
      <c r="B74" s="18">
        <v>71</v>
      </c>
      <c r="C74" s="70" t="s">
        <v>129</v>
      </c>
      <c r="D74" s="137">
        <v>28.56</v>
      </c>
      <c r="E74" s="6">
        <v>1</v>
      </c>
      <c r="F74" s="7">
        <f>$E$80/SUM($E$4:$E$75)*1</f>
        <v>49.47945205479452</v>
      </c>
      <c r="G74" s="7">
        <f>E81/B75</f>
        <v>9.5</v>
      </c>
      <c r="H74" s="7">
        <v>180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956.0434520547946</v>
      </c>
      <c r="M74" s="7">
        <f t="shared" si="7"/>
        <v>1047.823623452055</v>
      </c>
      <c r="N74" s="8"/>
      <c r="O74" s="8">
        <f t="shared" si="8"/>
        <v>1047.823623452055</v>
      </c>
      <c r="P74" s="8"/>
      <c r="Q74" s="8">
        <f t="shared" si="9"/>
        <v>-1047.823623452055</v>
      </c>
    </row>
    <row r="75" spans="2:17" ht="17.25" customHeight="1">
      <c r="B75" s="18">
        <v>72</v>
      </c>
      <c r="C75" s="70" t="s">
        <v>130</v>
      </c>
      <c r="D75" s="137">
        <v>27</v>
      </c>
      <c r="E75" s="6">
        <v>1</v>
      </c>
      <c r="F75" s="7">
        <f>$E$80/SUM($E$4:$E$75)*1</f>
        <v>49.47945205479452</v>
      </c>
      <c r="G75" s="7">
        <f>E81/B75</f>
        <v>9.5</v>
      </c>
      <c r="H75" s="7">
        <v>180</v>
      </c>
      <c r="I75" s="7">
        <v>200</v>
      </c>
      <c r="J75" s="7">
        <v>320</v>
      </c>
      <c r="K75" s="7">
        <f t="shared" si="5"/>
        <v>186.3</v>
      </c>
      <c r="L75" s="7">
        <f>SUM(F75:K75)</f>
        <v>945.2794520547945</v>
      </c>
      <c r="M75" s="7">
        <f t="shared" si="7"/>
        <v>1036.026279452055</v>
      </c>
      <c r="N75" s="8"/>
      <c r="O75" s="8">
        <f t="shared" si="8"/>
        <v>1036.026279452055</v>
      </c>
      <c r="P75" s="8"/>
      <c r="Q75" s="8">
        <f t="shared" si="9"/>
        <v>-1036.026279452055</v>
      </c>
    </row>
    <row r="76" spans="2:17" ht="21.75" customHeight="1">
      <c r="B76" s="19"/>
      <c r="C76" s="72" t="s">
        <v>3</v>
      </c>
      <c r="D76" s="7">
        <f aca="true" t="shared" si="10" ref="D76:Q76">SUM(D4:D75)</f>
        <v>3511.8700000000017</v>
      </c>
      <c r="E76" s="9">
        <f t="shared" si="10"/>
        <v>146</v>
      </c>
      <c r="F76" s="7">
        <f t="shared" si="10"/>
        <v>7224.000000000005</v>
      </c>
      <c r="G76" s="7">
        <f>SUM(G4:G75)</f>
        <v>684</v>
      </c>
      <c r="H76" s="7">
        <f t="shared" si="10"/>
        <v>12960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 t="shared" si="10"/>
        <v>82539.903</v>
      </c>
      <c r="M76" s="7">
        <f t="shared" si="10"/>
        <v>90463.73368800002</v>
      </c>
      <c r="N76" s="8">
        <f t="shared" si="10"/>
        <v>1500</v>
      </c>
      <c r="O76" s="8">
        <f t="shared" si="10"/>
        <v>91963.73368800002</v>
      </c>
      <c r="P76" s="8">
        <f t="shared" si="10"/>
        <v>0</v>
      </c>
      <c r="Q76" s="8">
        <f t="shared" si="10"/>
        <v>-91963.73368800002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22"/>
      <c r="M77" s="22"/>
      <c r="N77" s="22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7224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684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12960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14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44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7224</v>
      </c>
      <c r="M83" s="48">
        <f>SUM(L83*0.096)</f>
        <v>693.504</v>
      </c>
      <c r="N83" s="48">
        <f>SUM(L83:M83)</f>
        <v>7917.504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51084</v>
      </c>
      <c r="M84" s="48">
        <f>SUM(L84*0.096)</f>
        <v>4904.064</v>
      </c>
      <c r="N84" s="48">
        <f>SUM(L84:M84)</f>
        <v>55988.064</v>
      </c>
      <c r="O84" s="38"/>
      <c r="P84" s="22"/>
      <c r="Q84" s="22"/>
    </row>
    <row r="85" spans="2:17" ht="27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82539.90299999999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82539.90299999999</v>
      </c>
      <c r="M86" s="48">
        <f>SUM(M83:M85)</f>
        <v>7923.830687999999</v>
      </c>
      <c r="N86" s="48">
        <f>SUM(N83:N85)</f>
        <v>90463.73368799998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15" customHeight="1" thickBo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12.75" customHeight="1">
      <c r="B95" s="160" t="s">
        <v>181</v>
      </c>
      <c r="C95" s="160"/>
      <c r="D95" s="160"/>
      <c r="E95" s="160" t="s">
        <v>174</v>
      </c>
      <c r="F95" s="160"/>
      <c r="G95" s="160"/>
      <c r="H95" s="160"/>
      <c r="I95" s="160"/>
      <c r="J95" s="160"/>
      <c r="K95" s="150" t="s">
        <v>178</v>
      </c>
      <c r="L95" s="151"/>
      <c r="M95" s="151"/>
      <c r="N95" s="152"/>
      <c r="O95" s="40"/>
      <c r="P95" s="40"/>
      <c r="Q95" s="22"/>
    </row>
    <row r="96" spans="2:17" ht="12.75" customHeight="1">
      <c r="B96" s="161"/>
      <c r="C96" s="161"/>
      <c r="D96" s="161"/>
      <c r="E96" s="161"/>
      <c r="F96" s="161"/>
      <c r="G96" s="161"/>
      <c r="H96" s="161"/>
      <c r="I96" s="161"/>
      <c r="J96" s="161"/>
      <c r="K96" s="153"/>
      <c r="L96" s="154"/>
      <c r="M96" s="154"/>
      <c r="N96" s="155"/>
      <c r="O96" s="40"/>
      <c r="P96" s="40"/>
      <c r="Q96" s="22"/>
    </row>
    <row r="97" spans="2:17" ht="12.75" customHeight="1" thickBot="1">
      <c r="B97" s="162"/>
      <c r="C97" s="162"/>
      <c r="D97" s="162"/>
      <c r="E97" s="162"/>
      <c r="F97" s="162"/>
      <c r="G97" s="162"/>
      <c r="H97" s="162"/>
      <c r="I97" s="162"/>
      <c r="J97" s="162"/>
      <c r="K97" s="156"/>
      <c r="L97" s="157"/>
      <c r="M97" s="157"/>
      <c r="N97" s="158"/>
      <c r="O97" s="40"/>
      <c r="P97" s="40"/>
      <c r="Q97" s="22"/>
    </row>
    <row r="98" spans="2:17" ht="18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/>
      <c r="Q98" s="22"/>
    </row>
    <row r="99" spans="2:17" ht="18" customHeight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8.75" customHeight="1">
      <c r="B100" s="144" t="s">
        <v>11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39"/>
      <c r="P100" s="39"/>
      <c r="Q100" s="22"/>
    </row>
    <row r="101" spans="2:17" ht="18.75" customHeight="1" thickBot="1">
      <c r="B101" s="22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22"/>
    </row>
    <row r="102" spans="2:17" ht="15.75" thickBot="1">
      <c r="B102" s="141" t="s">
        <v>12</v>
      </c>
      <c r="C102" s="142"/>
      <c r="D102" s="143"/>
      <c r="E102" s="141" t="s">
        <v>63</v>
      </c>
      <c r="F102" s="142"/>
      <c r="G102" s="142"/>
      <c r="H102" s="142"/>
      <c r="I102" s="142"/>
      <c r="J102" s="142"/>
      <c r="K102" s="142"/>
      <c r="L102" s="142"/>
      <c r="M102" s="142"/>
      <c r="N102" s="143"/>
      <c r="O102" s="40"/>
      <c r="P102" s="40"/>
      <c r="Q102" s="22"/>
    </row>
    <row r="103" spans="2:17" ht="15.75" thickBot="1">
      <c r="B103" s="141" t="s">
        <v>13</v>
      </c>
      <c r="C103" s="142"/>
      <c r="D103" s="143"/>
      <c r="E103" s="141" t="s">
        <v>28</v>
      </c>
      <c r="F103" s="142"/>
      <c r="G103" s="142"/>
      <c r="H103" s="142"/>
      <c r="I103" s="142"/>
      <c r="J103" s="142"/>
      <c r="K103" s="142"/>
      <c r="L103" s="142"/>
      <c r="M103" s="142"/>
      <c r="N103" s="143"/>
      <c r="O103" s="40"/>
      <c r="P103" s="40"/>
      <c r="Q103" s="22"/>
    </row>
    <row r="104" spans="2:17" ht="15.75" thickBot="1">
      <c r="B104" s="141" t="s">
        <v>14</v>
      </c>
      <c r="C104" s="142"/>
      <c r="D104" s="143"/>
      <c r="E104" s="141" t="s">
        <v>29</v>
      </c>
      <c r="F104" s="142"/>
      <c r="G104" s="142"/>
      <c r="H104" s="142"/>
      <c r="I104" s="142"/>
      <c r="J104" s="142"/>
      <c r="K104" s="142"/>
      <c r="L104" s="142"/>
      <c r="M104" s="142"/>
      <c r="N104" s="143"/>
      <c r="O104" s="40"/>
      <c r="P104" s="40"/>
      <c r="Q104" s="22"/>
    </row>
    <row r="105" spans="2:17" ht="15.75" thickBot="1">
      <c r="B105" s="141" t="s">
        <v>15</v>
      </c>
      <c r="C105" s="142"/>
      <c r="D105" s="143"/>
      <c r="E105" s="172" t="s">
        <v>16</v>
      </c>
      <c r="F105" s="173"/>
      <c r="G105" s="173"/>
      <c r="H105" s="173"/>
      <c r="I105" s="173"/>
      <c r="J105" s="173"/>
      <c r="K105" s="173"/>
      <c r="L105" s="173"/>
      <c r="M105" s="173"/>
      <c r="N105" s="174"/>
      <c r="O105" s="41"/>
      <c r="P105" s="41"/>
      <c r="Q105" s="22"/>
    </row>
    <row r="106" spans="2:1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9.5">
      <c r="B107" s="144" t="s">
        <v>207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39"/>
      <c r="P107" s="39"/>
      <c r="Q107" s="22"/>
    </row>
    <row r="108" spans="2:17" ht="20.25" thickBot="1">
      <c r="B108" s="22"/>
      <c r="C108" s="22"/>
      <c r="D108" s="22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22"/>
    </row>
    <row r="109" spans="2:17" ht="18.75" thickBot="1">
      <c r="B109" s="163" t="s">
        <v>17</v>
      </c>
      <c r="C109" s="163"/>
      <c r="D109" s="163"/>
      <c r="E109" s="42">
        <f>SUM(N86)</f>
        <v>90463.73368799998</v>
      </c>
      <c r="F109" s="141" t="s">
        <v>18</v>
      </c>
      <c r="G109" s="142"/>
      <c r="H109" s="142"/>
      <c r="I109" s="142"/>
      <c r="J109" s="142"/>
      <c r="K109" s="142"/>
      <c r="L109" s="142"/>
      <c r="M109" s="142"/>
      <c r="N109" s="143"/>
      <c r="O109" s="40"/>
      <c r="P109" s="40"/>
      <c r="Q109" s="22"/>
    </row>
    <row r="110" spans="2:17" ht="15.75" thickBot="1">
      <c r="B110" s="164" t="s">
        <v>19</v>
      </c>
      <c r="C110" s="164"/>
      <c r="D110" s="164"/>
      <c r="E110" s="36">
        <f>SUM(N84)</f>
        <v>55988.064</v>
      </c>
      <c r="F110" s="141" t="s">
        <v>20</v>
      </c>
      <c r="G110" s="142"/>
      <c r="H110" s="142"/>
      <c r="I110" s="142"/>
      <c r="J110" s="142"/>
      <c r="K110" s="142"/>
      <c r="L110" s="142"/>
      <c r="M110" s="142"/>
      <c r="N110" s="143"/>
      <c r="O110" s="40"/>
      <c r="P110" s="40"/>
      <c r="Q110" s="22"/>
    </row>
    <row r="111" spans="2:17" ht="15.75" thickBot="1">
      <c r="B111" s="164" t="s">
        <v>19</v>
      </c>
      <c r="C111" s="164"/>
      <c r="D111" s="164"/>
      <c r="E111" s="36">
        <f>SUM(N83)</f>
        <v>7917.504</v>
      </c>
      <c r="F111" s="141" t="s">
        <v>21</v>
      </c>
      <c r="G111" s="142"/>
      <c r="H111" s="142"/>
      <c r="I111" s="142"/>
      <c r="J111" s="142"/>
      <c r="K111" s="142"/>
      <c r="L111" s="142"/>
      <c r="M111" s="142"/>
      <c r="N111" s="143"/>
      <c r="O111" s="40"/>
      <c r="P111" s="40"/>
      <c r="Q111" s="22"/>
    </row>
    <row r="112" spans="2:17" ht="15.75" thickBot="1">
      <c r="B112" s="164" t="s">
        <v>19</v>
      </c>
      <c r="C112" s="164"/>
      <c r="D112" s="164"/>
      <c r="E112" s="36">
        <f>SUM(N85)</f>
        <v>26558.165687999986</v>
      </c>
      <c r="F112" s="141" t="s">
        <v>32</v>
      </c>
      <c r="G112" s="142"/>
      <c r="H112" s="142"/>
      <c r="I112" s="142"/>
      <c r="J112" s="142"/>
      <c r="K112" s="142"/>
      <c r="L112" s="142"/>
      <c r="M112" s="142"/>
      <c r="N112" s="143"/>
      <c r="O112" s="40"/>
      <c r="P112" s="40"/>
      <c r="Q112" s="22"/>
    </row>
    <row r="113" spans="2:17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5">
      <c r="B114" s="22"/>
      <c r="C114" s="22"/>
      <c r="D114" s="22"/>
      <c r="E114" s="176" t="s">
        <v>208</v>
      </c>
      <c r="F114" s="175"/>
      <c r="G114" s="175"/>
      <c r="H114" s="175"/>
      <c r="I114" s="28" t="s">
        <v>22</v>
      </c>
      <c r="J114" s="29"/>
      <c r="K114" s="43"/>
      <c r="L114" s="177" t="s">
        <v>43</v>
      </c>
      <c r="M114" s="177"/>
      <c r="N114" s="177"/>
      <c r="O114" s="43"/>
      <c r="P114" s="22"/>
      <c r="Q114" s="22"/>
    </row>
    <row r="115" spans="2:17" ht="15">
      <c r="B115" s="22"/>
      <c r="C115" s="22"/>
      <c r="D115" s="22"/>
      <c r="E115" s="175" t="s">
        <v>23</v>
      </c>
      <c r="F115" s="175"/>
      <c r="G115" s="175"/>
      <c r="H115" s="175"/>
      <c r="I115" s="29"/>
      <c r="J115" s="29"/>
      <c r="L115" s="175" t="s">
        <v>24</v>
      </c>
      <c r="M115" s="175"/>
      <c r="N115" s="175"/>
      <c r="O115" s="44"/>
      <c r="P115" s="22"/>
      <c r="Q115" s="22"/>
    </row>
    <row r="116" spans="2:17" ht="12.75">
      <c r="B116" s="22"/>
      <c r="C116" s="22"/>
      <c r="D116" s="22"/>
      <c r="E116" s="22"/>
      <c r="F116" s="23"/>
      <c r="G116" s="23"/>
      <c r="H116" s="23"/>
      <c r="I116" s="23"/>
      <c r="J116" s="23"/>
      <c r="K116" s="23"/>
      <c r="L116" s="23"/>
      <c r="M116" s="23"/>
      <c r="N116" s="22"/>
      <c r="O116" s="24"/>
      <c r="P116" s="23"/>
      <c r="Q116" s="22"/>
    </row>
    <row r="117" spans="2:17" ht="12.75">
      <c r="B117" s="22"/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2"/>
      <c r="O117" s="24"/>
      <c r="P117" s="23"/>
      <c r="Q117" s="22"/>
    </row>
    <row r="118" spans="2:17" ht="13.5" thickBot="1"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2"/>
      <c r="O118" s="24"/>
      <c r="P118" s="23"/>
      <c r="Q118" s="22"/>
    </row>
    <row r="119" spans="2:17" ht="12.75" customHeight="1">
      <c r="B119" s="160" t="s">
        <v>181</v>
      </c>
      <c r="C119" s="160"/>
      <c r="D119" s="160"/>
      <c r="E119" s="160" t="s">
        <v>174</v>
      </c>
      <c r="F119" s="160"/>
      <c r="G119" s="160"/>
      <c r="H119" s="160"/>
      <c r="I119" s="160"/>
      <c r="J119" s="160"/>
      <c r="K119" s="150" t="s">
        <v>178</v>
      </c>
      <c r="L119" s="151"/>
      <c r="M119" s="151"/>
      <c r="N119" s="152"/>
      <c r="O119" s="40"/>
      <c r="P119" s="40"/>
      <c r="Q119" s="22"/>
    </row>
    <row r="120" spans="2:17" ht="12.75" customHeight="1">
      <c r="B120" s="161"/>
      <c r="C120" s="161"/>
      <c r="D120" s="161"/>
      <c r="E120" s="161"/>
      <c r="F120" s="161"/>
      <c r="G120" s="161"/>
      <c r="H120" s="161"/>
      <c r="I120" s="161"/>
      <c r="J120" s="161"/>
      <c r="K120" s="153"/>
      <c r="L120" s="154"/>
      <c r="M120" s="154"/>
      <c r="N120" s="155"/>
      <c r="O120" s="40"/>
      <c r="P120" s="40"/>
      <c r="Q120" s="22"/>
    </row>
    <row r="121" spans="2:17" ht="12.75" customHeight="1" thickBot="1">
      <c r="B121" s="162"/>
      <c r="C121" s="162"/>
      <c r="D121" s="162"/>
      <c r="E121" s="162"/>
      <c r="F121" s="162"/>
      <c r="G121" s="162"/>
      <c r="H121" s="162"/>
      <c r="I121" s="162"/>
      <c r="J121" s="162"/>
      <c r="K121" s="156"/>
      <c r="L121" s="157"/>
      <c r="M121" s="157"/>
      <c r="N121" s="158"/>
      <c r="O121" s="40"/>
      <c r="P121" s="40"/>
      <c r="Q121" s="22"/>
    </row>
    <row r="122" spans="2:17" ht="13.5" thickBot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3"/>
      <c r="Q122" s="22"/>
    </row>
    <row r="123" spans="2:17" s="4" customFormat="1" ht="21" customHeight="1" thickBot="1">
      <c r="B123" s="164" t="s">
        <v>133</v>
      </c>
      <c r="C123" s="164"/>
      <c r="D123" s="164"/>
      <c r="E123" s="141" t="s">
        <v>132</v>
      </c>
      <c r="F123" s="142"/>
      <c r="G123" s="142"/>
      <c r="H123" s="142"/>
      <c r="I123" s="142"/>
      <c r="J123" s="143"/>
      <c r="K123" s="164" t="s">
        <v>168</v>
      </c>
      <c r="L123" s="164"/>
      <c r="M123" s="164"/>
      <c r="N123" s="164"/>
      <c r="O123" s="40"/>
      <c r="P123" s="40"/>
      <c r="Q123" s="30"/>
    </row>
    <row r="124" spans="2:17" s="4" customFormat="1" ht="21" customHeight="1" thickBot="1">
      <c r="B124" s="164" t="s">
        <v>35</v>
      </c>
      <c r="C124" s="164"/>
      <c r="D124" s="164"/>
      <c r="E124" s="141" t="s">
        <v>31</v>
      </c>
      <c r="F124" s="142"/>
      <c r="G124" s="142"/>
      <c r="H124" s="142"/>
      <c r="I124" s="142"/>
      <c r="J124" s="143"/>
      <c r="K124" s="164" t="s">
        <v>40</v>
      </c>
      <c r="L124" s="164"/>
      <c r="M124" s="164"/>
      <c r="N124" s="164"/>
      <c r="O124" s="40"/>
      <c r="P124" s="40"/>
      <c r="Q124" s="30"/>
    </row>
    <row r="125" spans="5:17" ht="15" customHeight="1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/>
    </row>
    <row r="126" spans="5:17" ht="15" customHeight="1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/>
    </row>
    <row r="127" spans="5:17" ht="15" customHeight="1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/>
    </row>
    <row r="128" spans="5:17" ht="15" customHeight="1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/>
    </row>
    <row r="129" spans="5:17" ht="14.25" customHeight="1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/>
    </row>
    <row r="130" spans="6:17" ht="15" customHeight="1">
      <c r="F130"/>
      <c r="G130"/>
      <c r="H130"/>
      <c r="I130"/>
      <c r="J130"/>
      <c r="K130"/>
      <c r="L130"/>
      <c r="M130"/>
      <c r="N130"/>
      <c r="O130"/>
      <c r="P130"/>
      <c r="Q130"/>
    </row>
    <row r="131" spans="6:17" ht="15" customHeight="1">
      <c r="F131"/>
      <c r="G131"/>
      <c r="H131"/>
      <c r="I131"/>
      <c r="J131"/>
      <c r="K131"/>
      <c r="L131"/>
      <c r="M131"/>
      <c r="N131"/>
      <c r="O131"/>
      <c r="P131"/>
      <c r="Q131"/>
    </row>
    <row r="132" spans="6:17" ht="15" customHeight="1" thickBot="1"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" customHeight="1">
      <c r="B133" s="160" t="s">
        <v>181</v>
      </c>
      <c r="C133" s="160"/>
      <c r="D133" s="160"/>
      <c r="E133" s="160" t="s">
        <v>174</v>
      </c>
      <c r="F133" s="160"/>
      <c r="G133" s="160"/>
      <c r="H133" s="160"/>
      <c r="I133" s="160"/>
      <c r="J133" s="160"/>
      <c r="K133" s="150" t="s">
        <v>178</v>
      </c>
      <c r="L133" s="151"/>
      <c r="M133" s="151"/>
      <c r="N133" s="152"/>
      <c r="O133"/>
      <c r="P133"/>
      <c r="Q133"/>
    </row>
    <row r="134" spans="2:17" ht="12" customHeight="1">
      <c r="B134" s="161"/>
      <c r="C134" s="161"/>
      <c r="D134" s="161"/>
      <c r="E134" s="161"/>
      <c r="F134" s="161"/>
      <c r="G134" s="161"/>
      <c r="H134" s="161"/>
      <c r="I134" s="161"/>
      <c r="J134" s="161"/>
      <c r="K134" s="153"/>
      <c r="L134" s="154"/>
      <c r="M134" s="154"/>
      <c r="N134" s="155"/>
      <c r="O134"/>
      <c r="P134"/>
      <c r="Q134"/>
    </row>
    <row r="135" spans="2:17" ht="12" customHeight="1" thickBot="1">
      <c r="B135" s="162"/>
      <c r="C135" s="162"/>
      <c r="D135" s="162"/>
      <c r="E135" s="162"/>
      <c r="F135" s="162"/>
      <c r="G135" s="162"/>
      <c r="H135" s="162"/>
      <c r="I135" s="162"/>
      <c r="J135" s="162"/>
      <c r="K135" s="156"/>
      <c r="L135" s="157"/>
      <c r="M135" s="157"/>
      <c r="N135" s="158"/>
      <c r="O135"/>
      <c r="P135"/>
      <c r="Q135"/>
    </row>
    <row r="136" spans="2:17" ht="1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/>
      <c r="O136"/>
      <c r="P136"/>
      <c r="Q136"/>
    </row>
    <row r="137" spans="2:17" ht="18" customHeight="1">
      <c r="B137" s="144" t="s">
        <v>11</v>
      </c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/>
      <c r="P137"/>
      <c r="Q137"/>
    </row>
    <row r="138" spans="2:17" ht="15" customHeight="1" thickBot="1">
      <c r="B138" s="22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/>
      <c r="O138"/>
      <c r="P138"/>
      <c r="Q138"/>
    </row>
    <row r="139" spans="2:17" ht="15.75" thickBot="1">
      <c r="B139" s="141" t="s">
        <v>12</v>
      </c>
      <c r="C139" s="142"/>
      <c r="D139" s="143"/>
      <c r="E139" s="141" t="s">
        <v>63</v>
      </c>
      <c r="F139" s="142"/>
      <c r="G139" s="142"/>
      <c r="H139" s="142"/>
      <c r="I139" s="142"/>
      <c r="J139" s="142"/>
      <c r="K139" s="142"/>
      <c r="L139" s="142"/>
      <c r="M139" s="142"/>
      <c r="N139" s="143"/>
      <c r="O139"/>
      <c r="P139"/>
      <c r="Q139"/>
    </row>
    <row r="140" spans="2:17" ht="15.75" thickBot="1">
      <c r="B140" s="141" t="s">
        <v>13</v>
      </c>
      <c r="C140" s="142"/>
      <c r="D140" s="143"/>
      <c r="E140" s="141" t="s">
        <v>28</v>
      </c>
      <c r="F140" s="142"/>
      <c r="G140" s="142"/>
      <c r="H140" s="142"/>
      <c r="I140" s="142"/>
      <c r="J140" s="142"/>
      <c r="K140" s="142"/>
      <c r="L140" s="142"/>
      <c r="M140" s="142"/>
      <c r="N140" s="143"/>
      <c r="O140"/>
      <c r="P140"/>
      <c r="Q140"/>
    </row>
    <row r="141" spans="2:17" ht="15.75" thickBot="1">
      <c r="B141" s="141" t="s">
        <v>14</v>
      </c>
      <c r="C141" s="142"/>
      <c r="D141" s="143"/>
      <c r="E141" s="141" t="s">
        <v>29</v>
      </c>
      <c r="F141" s="142"/>
      <c r="G141" s="142"/>
      <c r="H141" s="142"/>
      <c r="I141" s="142"/>
      <c r="J141" s="142"/>
      <c r="K141" s="142"/>
      <c r="L141" s="142"/>
      <c r="M141" s="142"/>
      <c r="N141" s="143"/>
      <c r="O141"/>
      <c r="P141"/>
      <c r="Q141"/>
    </row>
    <row r="142" spans="2:17" ht="15.75" thickBot="1">
      <c r="B142" s="141" t="s">
        <v>15</v>
      </c>
      <c r="C142" s="142"/>
      <c r="D142" s="143"/>
      <c r="E142" s="172" t="s">
        <v>16</v>
      </c>
      <c r="F142" s="173"/>
      <c r="G142" s="173"/>
      <c r="H142" s="173"/>
      <c r="I142" s="173"/>
      <c r="J142" s="173"/>
      <c r="K142" s="173"/>
      <c r="L142" s="173"/>
      <c r="M142" s="173"/>
      <c r="N142" s="174"/>
      <c r="O142"/>
      <c r="P142"/>
      <c r="Q142"/>
    </row>
    <row r="143" spans="2:17" ht="1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/>
      <c r="O143"/>
      <c r="P143"/>
      <c r="Q143"/>
    </row>
    <row r="144" spans="2:17" ht="18" customHeight="1">
      <c r="B144" s="144" t="s">
        <v>207</v>
      </c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/>
      <c r="P144"/>
      <c r="Q144"/>
    </row>
    <row r="145" spans="2:17" ht="15" customHeight="1" thickBot="1">
      <c r="B145" s="22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/>
      <c r="O145"/>
      <c r="P145"/>
      <c r="Q145"/>
    </row>
    <row r="146" spans="2:17" ht="15.75" customHeight="1" thickBot="1">
      <c r="B146" s="178" t="s">
        <v>17</v>
      </c>
      <c r="C146" s="179"/>
      <c r="D146" s="180"/>
      <c r="E146" s="133">
        <f>SUM(N83+N84)</f>
        <v>63905.568</v>
      </c>
      <c r="F146" s="141" t="s">
        <v>18</v>
      </c>
      <c r="G146" s="142"/>
      <c r="H146" s="142"/>
      <c r="I146" s="142"/>
      <c r="J146" s="142"/>
      <c r="K146" s="142"/>
      <c r="L146" s="142"/>
      <c r="M146" s="142"/>
      <c r="N146" s="143"/>
      <c r="O146"/>
      <c r="P146"/>
      <c r="Q146"/>
    </row>
    <row r="147" spans="2:17" ht="15.75" thickBot="1">
      <c r="B147" s="141" t="s">
        <v>19</v>
      </c>
      <c r="C147" s="142"/>
      <c r="D147" s="143"/>
      <c r="E147" s="132">
        <f>SUM(N84)</f>
        <v>55988.064</v>
      </c>
      <c r="F147" s="141" t="s">
        <v>20</v>
      </c>
      <c r="G147" s="142"/>
      <c r="H147" s="142"/>
      <c r="I147" s="142"/>
      <c r="J147" s="142"/>
      <c r="K147" s="142"/>
      <c r="L147" s="142"/>
      <c r="M147" s="142"/>
      <c r="N147" s="143"/>
      <c r="O147" s="131"/>
      <c r="P147"/>
      <c r="Q147"/>
    </row>
    <row r="148" spans="2:15" ht="15.75" thickBot="1">
      <c r="B148" s="141" t="s">
        <v>19</v>
      </c>
      <c r="C148" s="142"/>
      <c r="D148" s="143"/>
      <c r="E148" s="132">
        <f>SUM(N83)</f>
        <v>7917.504</v>
      </c>
      <c r="F148" s="141" t="s">
        <v>21</v>
      </c>
      <c r="G148" s="142"/>
      <c r="H148" s="142"/>
      <c r="I148" s="142"/>
      <c r="J148" s="142"/>
      <c r="K148" s="142"/>
      <c r="L148" s="142"/>
      <c r="M148" s="142"/>
      <c r="N148" s="143"/>
      <c r="O148" s="131"/>
    </row>
    <row r="149" spans="2:14" ht="13.5" customHeight="1">
      <c r="B149" s="49"/>
      <c r="C149" s="49"/>
      <c r="D149" s="49"/>
      <c r="E149" s="51"/>
      <c r="F149" s="51"/>
      <c r="G149" s="49"/>
      <c r="H149" s="49"/>
      <c r="I149" s="49"/>
      <c r="J149" s="49"/>
      <c r="K149" s="49"/>
      <c r="L149" s="49"/>
      <c r="M149" s="49"/>
      <c r="N149" s="49"/>
    </row>
    <row r="150" spans="2:13" ht="13.5" customHeight="1">
      <c r="B150" s="49"/>
      <c r="C150" s="49"/>
      <c r="D150" s="49"/>
      <c r="E150" s="176" t="s">
        <v>208</v>
      </c>
      <c r="F150" s="175"/>
      <c r="G150" s="175"/>
      <c r="H150" s="28" t="s">
        <v>22</v>
      </c>
      <c r="I150" s="29"/>
      <c r="K150" s="177" t="s">
        <v>45</v>
      </c>
      <c r="L150" s="177"/>
      <c r="M150" s="177"/>
    </row>
    <row r="151" spans="2:13" ht="13.5" customHeight="1">
      <c r="B151" s="49"/>
      <c r="C151" s="49"/>
      <c r="D151" s="49"/>
      <c r="E151" s="175" t="s">
        <v>23</v>
      </c>
      <c r="F151" s="175"/>
      <c r="G151" s="175"/>
      <c r="H151" s="29"/>
      <c r="I151" s="29"/>
      <c r="J151" s="29"/>
      <c r="K151" s="175" t="s">
        <v>24</v>
      </c>
      <c r="L151" s="175"/>
      <c r="M151" s="175"/>
    </row>
    <row r="152" spans="2:13" ht="13.5" customHeight="1">
      <c r="B152" s="49"/>
      <c r="C152" s="49"/>
      <c r="D152" s="49"/>
      <c r="E152" s="51"/>
      <c r="F152" s="51"/>
      <c r="G152" s="49"/>
      <c r="H152" s="49"/>
      <c r="I152" s="49"/>
      <c r="J152" s="49"/>
      <c r="K152" s="49"/>
      <c r="L152" s="49"/>
      <c r="M152" s="49"/>
    </row>
    <row r="153" spans="2:14" ht="18" customHeight="1">
      <c r="B153" s="144" t="s">
        <v>136</v>
      </c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</row>
    <row r="154" spans="2:14" ht="15" customHeight="1" thickBot="1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</row>
    <row r="155" spans="2:14" ht="15.75" thickBot="1">
      <c r="B155" s="141" t="s">
        <v>12</v>
      </c>
      <c r="C155" s="142"/>
      <c r="D155" s="143"/>
      <c r="E155" s="141" t="s">
        <v>63</v>
      </c>
      <c r="F155" s="142"/>
      <c r="G155" s="142"/>
      <c r="H155" s="142"/>
      <c r="I155" s="142"/>
      <c r="J155" s="142"/>
      <c r="K155" s="142"/>
      <c r="L155" s="142"/>
      <c r="M155" s="142"/>
      <c r="N155" s="143"/>
    </row>
    <row r="156" spans="2:14" ht="15.75" thickBot="1">
      <c r="B156" s="141" t="s">
        <v>13</v>
      </c>
      <c r="C156" s="142"/>
      <c r="D156" s="143"/>
      <c r="E156" s="141" t="s">
        <v>28</v>
      </c>
      <c r="F156" s="142"/>
      <c r="G156" s="142"/>
      <c r="H156" s="142"/>
      <c r="I156" s="142"/>
      <c r="J156" s="142"/>
      <c r="K156" s="142"/>
      <c r="L156" s="142"/>
      <c r="M156" s="142"/>
      <c r="N156" s="143"/>
    </row>
    <row r="157" spans="2:14" ht="15.75" thickBot="1">
      <c r="B157" s="141" t="s">
        <v>14</v>
      </c>
      <c r="C157" s="142"/>
      <c r="D157" s="143"/>
      <c r="E157" s="141" t="s">
        <v>29</v>
      </c>
      <c r="F157" s="142"/>
      <c r="G157" s="142"/>
      <c r="H157" s="142"/>
      <c r="I157" s="142"/>
      <c r="J157" s="142"/>
      <c r="K157" s="142"/>
      <c r="L157" s="142"/>
      <c r="M157" s="142"/>
      <c r="N157" s="143"/>
    </row>
    <row r="158" spans="2:14" ht="15.75" thickBot="1">
      <c r="B158" s="141" t="s">
        <v>15</v>
      </c>
      <c r="C158" s="142"/>
      <c r="D158" s="143"/>
      <c r="E158" s="172" t="s">
        <v>16</v>
      </c>
      <c r="F158" s="173"/>
      <c r="G158" s="173"/>
      <c r="H158" s="173"/>
      <c r="I158" s="173"/>
      <c r="J158" s="173"/>
      <c r="K158" s="173"/>
      <c r="L158" s="173"/>
      <c r="M158" s="173"/>
      <c r="N158" s="174"/>
    </row>
    <row r="159" spans="2:14" ht="15">
      <c r="B159" s="49"/>
      <c r="C159" s="49"/>
      <c r="D159" s="49"/>
      <c r="E159" s="74"/>
      <c r="F159" s="74"/>
      <c r="G159" s="74"/>
      <c r="H159" s="74"/>
      <c r="I159" s="74"/>
      <c r="J159" s="74"/>
      <c r="K159" s="74"/>
      <c r="L159" s="74"/>
      <c r="M159" s="74"/>
      <c r="N159" s="74"/>
    </row>
    <row r="160" spans="2:14" ht="18" customHeight="1">
      <c r="B160" s="144" t="s">
        <v>207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</row>
    <row r="161" spans="2:13" ht="15" customHeight="1" thickBot="1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</row>
    <row r="162" spans="2:14" ht="15.75" customHeight="1" thickBot="1">
      <c r="B162" s="178" t="s">
        <v>17</v>
      </c>
      <c r="C162" s="179"/>
      <c r="D162" s="180"/>
      <c r="E162" s="133">
        <f>SUM(N85)</f>
        <v>26558.165687999986</v>
      </c>
      <c r="F162" s="141" t="s">
        <v>18</v>
      </c>
      <c r="G162" s="142"/>
      <c r="H162" s="142"/>
      <c r="I162" s="142"/>
      <c r="J162" s="142"/>
      <c r="K162" s="142"/>
      <c r="L162" s="142"/>
      <c r="M162" s="142"/>
      <c r="N162" s="143"/>
    </row>
    <row r="163" spans="2:14" ht="15.75" thickBot="1">
      <c r="B163" s="141" t="s">
        <v>19</v>
      </c>
      <c r="C163" s="142"/>
      <c r="D163" s="143"/>
      <c r="E163" s="132" t="s">
        <v>135</v>
      </c>
      <c r="F163" s="141" t="s">
        <v>32</v>
      </c>
      <c r="G163" s="142"/>
      <c r="H163" s="142"/>
      <c r="I163" s="142"/>
      <c r="J163" s="142"/>
      <c r="K163" s="142"/>
      <c r="L163" s="142"/>
      <c r="M163" s="142"/>
      <c r="N163" s="143"/>
    </row>
    <row r="164" spans="2:13" ht="13.5" customHeight="1">
      <c r="B164" s="49"/>
      <c r="C164" s="49"/>
      <c r="D164" s="49"/>
      <c r="E164" s="51"/>
      <c r="F164" s="51"/>
      <c r="G164" s="49"/>
      <c r="H164" s="49"/>
      <c r="I164" s="49"/>
      <c r="J164" s="49"/>
      <c r="K164" s="49"/>
      <c r="L164" s="49"/>
      <c r="M164" s="49"/>
    </row>
    <row r="165" spans="2:13" ht="13.5" customHeight="1">
      <c r="B165" s="22"/>
      <c r="C165" s="22"/>
      <c r="D165" s="22"/>
      <c r="E165" s="176" t="s">
        <v>208</v>
      </c>
      <c r="F165" s="175"/>
      <c r="G165" s="175"/>
      <c r="H165" s="28" t="s">
        <v>22</v>
      </c>
      <c r="I165" s="29"/>
      <c r="K165" s="177" t="s">
        <v>45</v>
      </c>
      <c r="L165" s="177"/>
      <c r="M165" s="177"/>
    </row>
    <row r="166" spans="2:13" ht="13.5" customHeight="1">
      <c r="B166" s="22"/>
      <c r="C166" s="22"/>
      <c r="D166" s="22"/>
      <c r="E166" s="175" t="s">
        <v>23</v>
      </c>
      <c r="F166" s="175"/>
      <c r="G166" s="175"/>
      <c r="H166" s="29"/>
      <c r="I166" s="29"/>
      <c r="J166" s="29"/>
      <c r="K166" s="175" t="s">
        <v>24</v>
      </c>
      <c r="L166" s="175"/>
      <c r="M166" s="175"/>
    </row>
    <row r="167" spans="2:13" ht="13.5" customHeight="1" thickBot="1">
      <c r="B167" s="22"/>
      <c r="C167" s="22"/>
      <c r="D167" s="22"/>
      <c r="E167" s="22"/>
      <c r="F167" s="23"/>
      <c r="G167" s="23"/>
      <c r="H167" s="23"/>
      <c r="I167" s="23"/>
      <c r="J167" s="23"/>
      <c r="K167" s="23"/>
      <c r="L167" s="23"/>
      <c r="M167" s="22"/>
    </row>
    <row r="168" spans="2:14" ht="15.75" thickBot="1">
      <c r="B168" s="164" t="s">
        <v>133</v>
      </c>
      <c r="C168" s="164"/>
      <c r="D168" s="164"/>
      <c r="E168" s="141" t="s">
        <v>132</v>
      </c>
      <c r="F168" s="142"/>
      <c r="G168" s="142"/>
      <c r="H168" s="142"/>
      <c r="I168" s="142"/>
      <c r="J168" s="143"/>
      <c r="K168" s="164" t="s">
        <v>168</v>
      </c>
      <c r="L168" s="164"/>
      <c r="M168" s="164"/>
      <c r="N168" s="164"/>
    </row>
    <row r="169" spans="2:14" ht="15.75" thickBot="1">
      <c r="B169" s="164" t="s">
        <v>35</v>
      </c>
      <c r="C169" s="164"/>
      <c r="D169" s="164"/>
      <c r="E169" s="141" t="s">
        <v>31</v>
      </c>
      <c r="F169" s="142"/>
      <c r="G169" s="142"/>
      <c r="H169" s="142"/>
      <c r="I169" s="142"/>
      <c r="J169" s="143"/>
      <c r="K169" s="164" t="s">
        <v>40</v>
      </c>
      <c r="L169" s="164"/>
      <c r="M169" s="164"/>
      <c r="N169" s="164"/>
    </row>
  </sheetData>
  <sheetProtection/>
  <mergeCells count="99">
    <mergeCell ref="F162:N162"/>
    <mergeCell ref="F163:N163"/>
    <mergeCell ref="F146:N146"/>
    <mergeCell ref="F147:N147"/>
    <mergeCell ref="F148:N148"/>
    <mergeCell ref="E165:G165"/>
    <mergeCell ref="K165:M165"/>
    <mergeCell ref="B153:N153"/>
    <mergeCell ref="B162:D162"/>
    <mergeCell ref="B163:D163"/>
    <mergeCell ref="E166:G166"/>
    <mergeCell ref="K166:M166"/>
    <mergeCell ref="B169:D169"/>
    <mergeCell ref="E169:J169"/>
    <mergeCell ref="K169:N169"/>
    <mergeCell ref="B168:D168"/>
    <mergeCell ref="E168:J168"/>
    <mergeCell ref="K168:N168"/>
    <mergeCell ref="E156:N156"/>
    <mergeCell ref="B157:D157"/>
    <mergeCell ref="E157:N157"/>
    <mergeCell ref="B147:D147"/>
    <mergeCell ref="B148:D148"/>
    <mergeCell ref="B146:D146"/>
    <mergeCell ref="E140:N140"/>
    <mergeCell ref="B141:D141"/>
    <mergeCell ref="E141:N141"/>
    <mergeCell ref="B140:D140"/>
    <mergeCell ref="B142:D142"/>
    <mergeCell ref="K123:N123"/>
    <mergeCell ref="B133:D135"/>
    <mergeCell ref="E133:J135"/>
    <mergeCell ref="K133:N135"/>
    <mergeCell ref="E142:N142"/>
    <mergeCell ref="B144:N144"/>
    <mergeCell ref="B139:D139"/>
    <mergeCell ref="E139:N139"/>
    <mergeCell ref="B137:N137"/>
    <mergeCell ref="E114:H114"/>
    <mergeCell ref="L114:N114"/>
    <mergeCell ref="E115:H115"/>
    <mergeCell ref="L115:N115"/>
    <mergeCell ref="B119:D121"/>
    <mergeCell ref="E119:J121"/>
    <mergeCell ref="B123:D123"/>
    <mergeCell ref="E123:J123"/>
    <mergeCell ref="F109:N109"/>
    <mergeCell ref="B110:D110"/>
    <mergeCell ref="F110:N110"/>
    <mergeCell ref="B111:D111"/>
    <mergeCell ref="F111:N111"/>
    <mergeCell ref="B112:D112"/>
    <mergeCell ref="F112:N112"/>
    <mergeCell ref="E105:N105"/>
    <mergeCell ref="B107:N107"/>
    <mergeCell ref="B104:D104"/>
    <mergeCell ref="E104:N104"/>
    <mergeCell ref="B103:D103"/>
    <mergeCell ref="K119:N121"/>
    <mergeCell ref="B86:D86"/>
    <mergeCell ref="G86:K86"/>
    <mergeCell ref="B95:D97"/>
    <mergeCell ref="E95:J97"/>
    <mergeCell ref="K95:N97"/>
    <mergeCell ref="B109:D109"/>
    <mergeCell ref="B100:N100"/>
    <mergeCell ref="B102:D102"/>
    <mergeCell ref="E102:N102"/>
    <mergeCell ref="B105:D105"/>
    <mergeCell ref="B2:O2"/>
    <mergeCell ref="B80:D80"/>
    <mergeCell ref="B81:D81"/>
    <mergeCell ref="B82:D82"/>
    <mergeCell ref="B84:D84"/>
    <mergeCell ref="L79:N79"/>
    <mergeCell ref="G82:K82"/>
    <mergeCell ref="B83:D83"/>
    <mergeCell ref="G83:K83"/>
    <mergeCell ref="G84:K84"/>
    <mergeCell ref="B124:D124"/>
    <mergeCell ref="E124:J124"/>
    <mergeCell ref="K124:N124"/>
    <mergeCell ref="B78:E79"/>
    <mergeCell ref="G78:K80"/>
    <mergeCell ref="L78:N78"/>
    <mergeCell ref="B85:D85"/>
    <mergeCell ref="G85:K85"/>
    <mergeCell ref="L80:N80"/>
    <mergeCell ref="E103:N103"/>
    <mergeCell ref="B158:D158"/>
    <mergeCell ref="E158:N158"/>
    <mergeCell ref="B160:N160"/>
    <mergeCell ref="E150:G150"/>
    <mergeCell ref="K150:M150"/>
    <mergeCell ref="E151:G151"/>
    <mergeCell ref="K151:M151"/>
    <mergeCell ref="B155:D155"/>
    <mergeCell ref="E155:N155"/>
    <mergeCell ref="B156:D156"/>
  </mergeCells>
  <hyperlinks>
    <hyperlink ref="E105" r:id="rId1" display="radojevicboban@gmail.com"/>
    <hyperlink ref="E142" r:id="rId2" display="radojevicboban@gmail.com"/>
    <hyperlink ref="E158" r:id="rId3" display="radojevicboban@gmail.com"/>
  </hyperlinks>
  <printOptions horizontalCentered="1" verticalCentered="1"/>
  <pageMargins left="0" right="0" top="0" bottom="0" header="0" footer="0"/>
  <pageSetup horizontalDpi="600" verticalDpi="600" orientation="landscape" paperSize="9" r:id="rId6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69"/>
  <sheetViews>
    <sheetView zoomScale="90" zoomScaleNormal="90" zoomScalePageLayoutView="0" workbookViewId="0" topLeftCell="A1">
      <selection activeCell="H4" sqref="H4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29.421875" style="0" customWidth="1"/>
    <col min="4" max="4" width="8.7109375" style="0" customWidth="1"/>
    <col min="5" max="5" width="10.57421875" style="0" customWidth="1"/>
    <col min="6" max="6" width="8.7109375" style="1" customWidth="1"/>
    <col min="7" max="7" width="8.28125" style="1" customWidth="1"/>
    <col min="8" max="8" width="8.57421875" style="1" customWidth="1"/>
    <col min="9" max="11" width="8.7109375" style="1" customWidth="1"/>
    <col min="12" max="12" width="10.421875" style="1" customWidth="1"/>
    <col min="13" max="14" width="10.140625" style="1" customWidth="1"/>
    <col min="15" max="15" width="10.140625" style="2" customWidth="1"/>
    <col min="16" max="16" width="10.140625" style="1" customWidth="1"/>
    <col min="17" max="17" width="12.7109375" style="1" customWidth="1"/>
  </cols>
  <sheetData>
    <row r="1" ht="12.75"/>
    <row r="2" spans="2:17" ht="21" customHeight="1">
      <c r="B2" s="147" t="s">
        <v>209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151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138</v>
      </c>
      <c r="M3" s="14" t="s">
        <v>9</v>
      </c>
      <c r="N3" s="16" t="s">
        <v>149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137">
        <v>77.5</v>
      </c>
      <c r="E4" s="6">
        <v>1</v>
      </c>
      <c r="F4" s="7">
        <f>$E$80/SUM($E$4:$E$75)*1</f>
        <v>0</v>
      </c>
      <c r="G4" s="7">
        <f>E81/B75</f>
        <v>0</v>
      </c>
      <c r="H4" s="140">
        <v>180</v>
      </c>
      <c r="I4" s="7">
        <v>200</v>
      </c>
      <c r="J4" s="7">
        <v>320</v>
      </c>
      <c r="K4" s="7">
        <f>SUM(D4*6.9)</f>
        <v>534.75</v>
      </c>
      <c r="L4" s="7">
        <f>SUM(F4:K4)</f>
        <v>1234.75</v>
      </c>
      <c r="M4" s="7">
        <f>SUM(L4*1.096)</f>
        <v>1353.286</v>
      </c>
      <c r="N4" s="8"/>
      <c r="O4" s="8">
        <f>SUM(M4:N4)</f>
        <v>1353.286</v>
      </c>
      <c r="P4" s="8"/>
      <c r="Q4" s="8">
        <f>SUM(P4-O4)</f>
        <v>-1353.286</v>
      </c>
    </row>
    <row r="5" spans="2:17" ht="17.25" customHeight="1">
      <c r="B5" s="18">
        <v>2</v>
      </c>
      <c r="C5" s="70" t="s">
        <v>65</v>
      </c>
      <c r="D5" s="137">
        <v>69.27</v>
      </c>
      <c r="E5" s="6">
        <v>3</v>
      </c>
      <c r="F5" s="7">
        <f>$E$80/SUM($E$4:$E$75)*3</f>
        <v>0</v>
      </c>
      <c r="G5" s="7">
        <f>E81/B75</f>
        <v>0</v>
      </c>
      <c r="H5" s="7">
        <v>180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1177.963</v>
      </c>
      <c r="M5" s="7">
        <f aca="true" t="shared" si="2" ref="M5:M68">SUM(L5*1.096)</f>
        <v>1291.047448</v>
      </c>
      <c r="N5" s="8">
        <v>150</v>
      </c>
      <c r="O5" s="8">
        <f aca="true" t="shared" si="3" ref="O5:O68">SUM(M5:N5)</f>
        <v>1441.047448</v>
      </c>
      <c r="P5" s="8"/>
      <c r="Q5" s="8">
        <f aca="true" t="shared" si="4" ref="Q5:Q68">SUM(P5-O5)</f>
        <v>-1441.047448</v>
      </c>
    </row>
    <row r="6" spans="2:17" ht="17.25" customHeight="1">
      <c r="B6" s="18">
        <v>3</v>
      </c>
      <c r="C6" s="70" t="s">
        <v>131</v>
      </c>
      <c r="D6" s="137">
        <v>50.4</v>
      </c>
      <c r="E6" s="6">
        <v>1</v>
      </c>
      <c r="F6" s="7">
        <f>$E$80/SUM($E$4:$E$75)*1</f>
        <v>0</v>
      </c>
      <c r="G6" s="7">
        <f>E81/B75</f>
        <v>0</v>
      </c>
      <c r="H6" s="7">
        <v>180</v>
      </c>
      <c r="I6" s="7">
        <v>200</v>
      </c>
      <c r="J6" s="7">
        <v>320</v>
      </c>
      <c r="K6" s="7">
        <f t="shared" si="0"/>
        <v>347.76</v>
      </c>
      <c r="L6" s="7">
        <f t="shared" si="1"/>
        <v>1047.76</v>
      </c>
      <c r="M6" s="7">
        <f t="shared" si="2"/>
        <v>1148.3449600000001</v>
      </c>
      <c r="N6" s="8"/>
      <c r="O6" s="8">
        <f t="shared" si="3"/>
        <v>1148.3449600000001</v>
      </c>
      <c r="P6" s="8"/>
      <c r="Q6" s="8">
        <f t="shared" si="4"/>
        <v>-1148.3449600000001</v>
      </c>
    </row>
    <row r="7" spans="2:17" ht="17.25" customHeight="1">
      <c r="B7" s="18">
        <v>4</v>
      </c>
      <c r="C7" s="70" t="s">
        <v>66</v>
      </c>
      <c r="D7" s="137">
        <v>28.17</v>
      </c>
      <c r="E7" s="6">
        <v>2</v>
      </c>
      <c r="F7" s="7">
        <f>$E$80/SUM($E$4:$E$75)*2</f>
        <v>0</v>
      </c>
      <c r="G7" s="7">
        <f>E81/B75</f>
        <v>0</v>
      </c>
      <c r="H7" s="7">
        <v>180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894.373</v>
      </c>
      <c r="M7" s="7">
        <f t="shared" si="2"/>
        <v>980.2328080000001</v>
      </c>
      <c r="N7" s="8"/>
      <c r="O7" s="8">
        <f t="shared" si="3"/>
        <v>980.2328080000001</v>
      </c>
      <c r="P7" s="8"/>
      <c r="Q7" s="8">
        <f t="shared" si="4"/>
        <v>-980.2328080000001</v>
      </c>
    </row>
    <row r="8" spans="2:17" ht="17.25" customHeight="1">
      <c r="B8" s="18">
        <v>5</v>
      </c>
      <c r="C8" s="70" t="s">
        <v>67</v>
      </c>
      <c r="D8" s="137">
        <v>50.96</v>
      </c>
      <c r="E8" s="6">
        <v>2</v>
      </c>
      <c r="F8" s="7">
        <f>$E$80/SUM($E$4:$E$75)*2</f>
        <v>0</v>
      </c>
      <c r="G8" s="7">
        <f>E81/B75</f>
        <v>0</v>
      </c>
      <c r="H8" s="7">
        <v>180</v>
      </c>
      <c r="I8" s="7">
        <v>200</v>
      </c>
      <c r="J8" s="7">
        <v>320</v>
      </c>
      <c r="K8" s="7">
        <f t="shared" si="0"/>
        <v>351.624</v>
      </c>
      <c r="L8" s="7">
        <f t="shared" si="1"/>
        <v>1051.624</v>
      </c>
      <c r="M8" s="7">
        <f t="shared" si="2"/>
        <v>1152.5799040000002</v>
      </c>
      <c r="N8" s="8"/>
      <c r="O8" s="8">
        <f t="shared" si="3"/>
        <v>1152.5799040000002</v>
      </c>
      <c r="P8" s="8"/>
      <c r="Q8" s="8">
        <f t="shared" si="4"/>
        <v>-1152.5799040000002</v>
      </c>
    </row>
    <row r="9" spans="2:17" ht="17.25" customHeight="1">
      <c r="B9" s="18">
        <v>6</v>
      </c>
      <c r="C9" s="70" t="s">
        <v>166</v>
      </c>
      <c r="D9" s="137">
        <v>77.5</v>
      </c>
      <c r="E9" s="6">
        <v>1</v>
      </c>
      <c r="F9" s="7">
        <f>$E$80/SUM($E$4:$E$75)*1</f>
        <v>0</v>
      </c>
      <c r="G9" s="7">
        <f>E81/B75</f>
        <v>0</v>
      </c>
      <c r="H9" s="7">
        <v>180</v>
      </c>
      <c r="I9" s="7">
        <v>200</v>
      </c>
      <c r="J9" s="7">
        <v>320</v>
      </c>
      <c r="K9" s="7">
        <f t="shared" si="0"/>
        <v>534.75</v>
      </c>
      <c r="L9" s="7">
        <f t="shared" si="1"/>
        <v>1234.75</v>
      </c>
      <c r="M9" s="7">
        <f t="shared" si="2"/>
        <v>1353.286</v>
      </c>
      <c r="N9" s="8"/>
      <c r="O9" s="8">
        <f t="shared" si="3"/>
        <v>1353.286</v>
      </c>
      <c r="P9" s="8"/>
      <c r="Q9" s="8">
        <f t="shared" si="4"/>
        <v>-1353.286</v>
      </c>
    </row>
    <row r="10" spans="2:17" ht="17.25" customHeight="1">
      <c r="B10" s="18">
        <v>7</v>
      </c>
      <c r="C10" s="70" t="s">
        <v>68</v>
      </c>
      <c r="D10" s="137">
        <v>69.27</v>
      </c>
      <c r="E10" s="6">
        <v>4</v>
      </c>
      <c r="F10" s="7">
        <f>$E$80/SUM($E$4:$E$75)*4</f>
        <v>0</v>
      </c>
      <c r="G10" s="7">
        <f>E81/B75</f>
        <v>0</v>
      </c>
      <c r="H10" s="7">
        <v>180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1177.963</v>
      </c>
      <c r="M10" s="7">
        <f t="shared" si="2"/>
        <v>1291.047448</v>
      </c>
      <c r="N10" s="8"/>
      <c r="O10" s="8">
        <f t="shared" si="3"/>
        <v>1291.047448</v>
      </c>
      <c r="P10" s="8"/>
      <c r="Q10" s="8">
        <f t="shared" si="4"/>
        <v>-1291.047448</v>
      </c>
    </row>
    <row r="11" spans="2:17" ht="17.25" customHeight="1">
      <c r="B11" s="18">
        <v>8</v>
      </c>
      <c r="C11" s="70" t="s">
        <v>69</v>
      </c>
      <c r="D11" s="137">
        <v>50.4</v>
      </c>
      <c r="E11" s="6">
        <v>1</v>
      </c>
      <c r="F11" s="7">
        <f>$E$80/SUM($E$4:$E$75)*1</f>
        <v>0</v>
      </c>
      <c r="G11" s="7">
        <f>E81/B75</f>
        <v>0</v>
      </c>
      <c r="H11" s="7">
        <v>180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1047.76</v>
      </c>
      <c r="M11" s="7">
        <f t="shared" si="2"/>
        <v>1148.3449600000001</v>
      </c>
      <c r="N11" s="8"/>
      <c r="O11" s="8">
        <f t="shared" si="3"/>
        <v>1148.3449600000001</v>
      </c>
      <c r="P11" s="8"/>
      <c r="Q11" s="8">
        <f t="shared" si="4"/>
        <v>-1148.3449600000001</v>
      </c>
    </row>
    <row r="12" spans="2:17" ht="17.25" customHeight="1">
      <c r="B12" s="18">
        <v>9</v>
      </c>
      <c r="C12" s="70" t="s">
        <v>70</v>
      </c>
      <c r="D12" s="137">
        <v>28.17</v>
      </c>
      <c r="E12" s="6">
        <v>1</v>
      </c>
      <c r="F12" s="7">
        <f>$E$80/SUM($E$4:$E$75)*1</f>
        <v>0</v>
      </c>
      <c r="G12" s="7">
        <f>E81/B75</f>
        <v>0</v>
      </c>
      <c r="H12" s="7">
        <v>180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894.373</v>
      </c>
      <c r="M12" s="7">
        <f t="shared" si="2"/>
        <v>980.2328080000001</v>
      </c>
      <c r="N12" s="8"/>
      <c r="O12" s="8">
        <f t="shared" si="3"/>
        <v>980.2328080000001</v>
      </c>
      <c r="P12" s="8"/>
      <c r="Q12" s="8">
        <f t="shared" si="4"/>
        <v>-980.2328080000001</v>
      </c>
    </row>
    <row r="13" spans="2:17" ht="17.25" customHeight="1">
      <c r="B13" s="18">
        <v>10</v>
      </c>
      <c r="C13" s="70" t="s">
        <v>71</v>
      </c>
      <c r="D13" s="137">
        <v>50.96</v>
      </c>
      <c r="E13" s="6">
        <v>4</v>
      </c>
      <c r="F13" s="7">
        <f>$E$80/SUM($E$4:$E$75)*4</f>
        <v>0</v>
      </c>
      <c r="G13" s="7">
        <f>E81/B75</f>
        <v>0</v>
      </c>
      <c r="H13" s="7">
        <v>180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1051.624</v>
      </c>
      <c r="M13" s="7">
        <f t="shared" si="2"/>
        <v>1152.5799040000002</v>
      </c>
      <c r="N13" s="8"/>
      <c r="O13" s="8">
        <f t="shared" si="3"/>
        <v>1152.5799040000002</v>
      </c>
      <c r="P13" s="8"/>
      <c r="Q13" s="8">
        <f t="shared" si="4"/>
        <v>-1152.5799040000002</v>
      </c>
    </row>
    <row r="14" spans="2:17" ht="17.25" customHeight="1">
      <c r="B14" s="18">
        <v>11</v>
      </c>
      <c r="C14" s="70" t="s">
        <v>72</v>
      </c>
      <c r="D14" s="137">
        <v>77.5</v>
      </c>
      <c r="E14" s="6">
        <v>2</v>
      </c>
      <c r="F14" s="7">
        <f>$E$80/SUM($E$4:$E$75)*2</f>
        <v>0</v>
      </c>
      <c r="G14" s="7">
        <f>E81/B75</f>
        <v>0</v>
      </c>
      <c r="H14" s="7">
        <v>180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1234.75</v>
      </c>
      <c r="M14" s="7">
        <f t="shared" si="2"/>
        <v>1353.286</v>
      </c>
      <c r="N14" s="8">
        <v>150</v>
      </c>
      <c r="O14" s="8">
        <f t="shared" si="3"/>
        <v>1503.286</v>
      </c>
      <c r="P14" s="8"/>
      <c r="Q14" s="8">
        <f t="shared" si="4"/>
        <v>-1503.286</v>
      </c>
    </row>
    <row r="15" spans="2:17" ht="17.25" customHeight="1">
      <c r="B15" s="18">
        <v>12</v>
      </c>
      <c r="C15" s="70" t="s">
        <v>73</v>
      </c>
      <c r="D15" s="137">
        <v>69.27</v>
      </c>
      <c r="E15" s="6">
        <v>2</v>
      </c>
      <c r="F15" s="7">
        <f>$E$80/SUM($E$4:$E$75)*2</f>
        <v>0</v>
      </c>
      <c r="G15" s="7">
        <f>E81/B75</f>
        <v>0</v>
      </c>
      <c r="H15" s="7">
        <v>180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1177.963</v>
      </c>
      <c r="M15" s="7">
        <f t="shared" si="2"/>
        <v>1291.047448</v>
      </c>
      <c r="N15" s="8"/>
      <c r="O15" s="8">
        <f t="shared" si="3"/>
        <v>1291.047448</v>
      </c>
      <c r="P15" s="8"/>
      <c r="Q15" s="8">
        <f t="shared" si="4"/>
        <v>-1291.047448</v>
      </c>
    </row>
    <row r="16" spans="2:17" ht="17.25" customHeight="1">
      <c r="B16" s="18">
        <v>13</v>
      </c>
      <c r="C16" s="70" t="s">
        <v>167</v>
      </c>
      <c r="D16" s="137">
        <v>50.4</v>
      </c>
      <c r="E16" s="6">
        <v>1</v>
      </c>
      <c r="F16" s="7">
        <f>$E$80/SUM($E$4:$E$75)*1</f>
        <v>0</v>
      </c>
      <c r="G16" s="7">
        <f>E81/B75</f>
        <v>0</v>
      </c>
      <c r="H16" s="7">
        <v>180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1047.76</v>
      </c>
      <c r="M16" s="7">
        <f t="shared" si="2"/>
        <v>1148.3449600000001</v>
      </c>
      <c r="N16" s="8"/>
      <c r="O16" s="8">
        <f t="shared" si="3"/>
        <v>1148.3449600000001</v>
      </c>
      <c r="P16" s="8"/>
      <c r="Q16" s="8">
        <f t="shared" si="4"/>
        <v>-1148.3449600000001</v>
      </c>
    </row>
    <row r="17" spans="2:17" ht="17.25" customHeight="1">
      <c r="B17" s="18">
        <v>14</v>
      </c>
      <c r="C17" s="70" t="s">
        <v>74</v>
      </c>
      <c r="D17" s="137">
        <v>28.17</v>
      </c>
      <c r="E17" s="6">
        <v>1</v>
      </c>
      <c r="F17" s="7">
        <f>$E$80/SUM($E$4:$E$75)*1</f>
        <v>0</v>
      </c>
      <c r="G17" s="7">
        <f>E81/B75</f>
        <v>0</v>
      </c>
      <c r="H17" s="7">
        <v>180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894.373</v>
      </c>
      <c r="M17" s="7">
        <f t="shared" si="2"/>
        <v>980.2328080000001</v>
      </c>
      <c r="N17" s="8"/>
      <c r="O17" s="8">
        <f t="shared" si="3"/>
        <v>980.2328080000001</v>
      </c>
      <c r="P17" s="8"/>
      <c r="Q17" s="8">
        <f t="shared" si="4"/>
        <v>-980.2328080000001</v>
      </c>
    </row>
    <row r="18" spans="2:17" ht="17.25" customHeight="1">
      <c r="B18" s="18">
        <v>15</v>
      </c>
      <c r="C18" s="70" t="s">
        <v>75</v>
      </c>
      <c r="D18" s="137">
        <v>50.96</v>
      </c>
      <c r="E18" s="6">
        <v>3</v>
      </c>
      <c r="F18" s="7">
        <f>$E$80/SUM($E$4:$E$75)*3</f>
        <v>0</v>
      </c>
      <c r="G18" s="7">
        <f>E81/B75</f>
        <v>0</v>
      </c>
      <c r="H18" s="7">
        <v>180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1051.624</v>
      </c>
      <c r="M18" s="7">
        <f t="shared" si="2"/>
        <v>1152.5799040000002</v>
      </c>
      <c r="N18" s="8"/>
      <c r="O18" s="8">
        <f t="shared" si="3"/>
        <v>1152.5799040000002</v>
      </c>
      <c r="P18" s="8"/>
      <c r="Q18" s="8">
        <f t="shared" si="4"/>
        <v>-1152.5799040000002</v>
      </c>
    </row>
    <row r="19" spans="2:17" ht="17.25" customHeight="1">
      <c r="B19" s="18">
        <v>16</v>
      </c>
      <c r="C19" s="70" t="s">
        <v>76</v>
      </c>
      <c r="D19" s="137">
        <v>77.5</v>
      </c>
      <c r="E19" s="6">
        <v>3</v>
      </c>
      <c r="F19" s="7">
        <f>$E$80/SUM($E$4:$E$75)*3</f>
        <v>0</v>
      </c>
      <c r="G19" s="7">
        <f>E81/B75</f>
        <v>0</v>
      </c>
      <c r="H19" s="7">
        <v>180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1234.75</v>
      </c>
      <c r="M19" s="7">
        <f t="shared" si="2"/>
        <v>1353.286</v>
      </c>
      <c r="N19" s="8"/>
      <c r="O19" s="8">
        <f t="shared" si="3"/>
        <v>1353.286</v>
      </c>
      <c r="P19" s="8"/>
      <c r="Q19" s="8">
        <f t="shared" si="4"/>
        <v>-1353.286</v>
      </c>
    </row>
    <row r="20" spans="2:17" ht="17.25" customHeight="1">
      <c r="B20" s="18">
        <v>17</v>
      </c>
      <c r="C20" s="70" t="s">
        <v>77</v>
      </c>
      <c r="D20" s="137">
        <v>69.27</v>
      </c>
      <c r="E20" s="6">
        <v>3</v>
      </c>
      <c r="F20" s="7">
        <f>$E$80/SUM($E$4:$E$75)*3</f>
        <v>0</v>
      </c>
      <c r="G20" s="7">
        <f>E81/B75</f>
        <v>0</v>
      </c>
      <c r="H20" s="7">
        <v>180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1177.963</v>
      </c>
      <c r="M20" s="7">
        <f t="shared" si="2"/>
        <v>1291.047448</v>
      </c>
      <c r="N20" s="8">
        <v>150</v>
      </c>
      <c r="O20" s="8">
        <f t="shared" si="3"/>
        <v>1441.047448</v>
      </c>
      <c r="P20" s="8"/>
      <c r="Q20" s="8">
        <f t="shared" si="4"/>
        <v>-1441.047448</v>
      </c>
    </row>
    <row r="21" spans="2:17" ht="17.25" customHeight="1">
      <c r="B21" s="18">
        <v>18</v>
      </c>
      <c r="C21" s="70" t="s">
        <v>78</v>
      </c>
      <c r="D21" s="137">
        <v>50.4</v>
      </c>
      <c r="E21" s="6">
        <v>3</v>
      </c>
      <c r="F21" s="7">
        <f>$E$80/SUM($E$4:$E$75)*3</f>
        <v>0</v>
      </c>
      <c r="G21" s="7">
        <f>E81/B75</f>
        <v>0</v>
      </c>
      <c r="H21" s="7">
        <v>180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1047.76</v>
      </c>
      <c r="M21" s="7">
        <f t="shared" si="2"/>
        <v>1148.3449600000001</v>
      </c>
      <c r="N21" s="8"/>
      <c r="O21" s="8">
        <f t="shared" si="3"/>
        <v>1148.3449600000001</v>
      </c>
      <c r="P21" s="8"/>
      <c r="Q21" s="8">
        <f t="shared" si="4"/>
        <v>-1148.3449600000001</v>
      </c>
    </row>
    <row r="22" spans="2:17" ht="17.25" customHeight="1">
      <c r="B22" s="18">
        <v>19</v>
      </c>
      <c r="C22" s="70" t="s">
        <v>79</v>
      </c>
      <c r="D22" s="137">
        <v>28.17</v>
      </c>
      <c r="E22" s="6">
        <v>1</v>
      </c>
      <c r="F22" s="7">
        <f>$E$80/SUM($E$4:$E$75)*1</f>
        <v>0</v>
      </c>
      <c r="G22" s="7">
        <f>E81/B75</f>
        <v>0</v>
      </c>
      <c r="H22" s="7">
        <v>180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894.373</v>
      </c>
      <c r="M22" s="7">
        <f t="shared" si="2"/>
        <v>980.2328080000001</v>
      </c>
      <c r="N22" s="8"/>
      <c r="O22" s="8">
        <f t="shared" si="3"/>
        <v>980.2328080000001</v>
      </c>
      <c r="P22" s="8"/>
      <c r="Q22" s="8">
        <f t="shared" si="4"/>
        <v>-980.2328080000001</v>
      </c>
    </row>
    <row r="23" spans="2:17" ht="17.25" customHeight="1">
      <c r="B23" s="18">
        <v>20</v>
      </c>
      <c r="C23" s="70" t="s">
        <v>80</v>
      </c>
      <c r="D23" s="137">
        <v>50.96</v>
      </c>
      <c r="E23" s="6">
        <v>1</v>
      </c>
      <c r="F23" s="7">
        <f>$E$80/SUM($E$4:$E$75)*1</f>
        <v>0</v>
      </c>
      <c r="G23" s="7">
        <f>E81/B75</f>
        <v>0</v>
      </c>
      <c r="H23" s="7">
        <v>180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1051.624</v>
      </c>
      <c r="M23" s="7">
        <f t="shared" si="2"/>
        <v>1152.5799040000002</v>
      </c>
      <c r="N23" s="8"/>
      <c r="O23" s="8">
        <f t="shared" si="3"/>
        <v>1152.5799040000002</v>
      </c>
      <c r="P23" s="8"/>
      <c r="Q23" s="8">
        <f t="shared" si="4"/>
        <v>-1152.5799040000002</v>
      </c>
    </row>
    <row r="24" spans="2:17" ht="17.25" customHeight="1">
      <c r="B24" s="18">
        <v>21</v>
      </c>
      <c r="C24" s="70" t="s">
        <v>81</v>
      </c>
      <c r="D24" s="137">
        <v>77.5</v>
      </c>
      <c r="E24" s="6">
        <v>5</v>
      </c>
      <c r="F24" s="7">
        <f>$E$80/SUM($E$4:$E$75)*5</f>
        <v>0</v>
      </c>
      <c r="G24" s="7">
        <f>E81/B75</f>
        <v>0</v>
      </c>
      <c r="H24" s="7">
        <v>180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1234.75</v>
      </c>
      <c r="M24" s="7">
        <f t="shared" si="2"/>
        <v>1353.286</v>
      </c>
      <c r="N24" s="8"/>
      <c r="O24" s="8">
        <f t="shared" si="3"/>
        <v>1353.286</v>
      </c>
      <c r="P24" s="8"/>
      <c r="Q24" s="8">
        <f t="shared" si="4"/>
        <v>-1353.286</v>
      </c>
    </row>
    <row r="25" spans="2:17" ht="17.25" customHeight="1">
      <c r="B25" s="18">
        <v>22</v>
      </c>
      <c r="C25" s="70" t="s">
        <v>82</v>
      </c>
      <c r="D25" s="137">
        <v>69.27</v>
      </c>
      <c r="E25" s="6">
        <v>2</v>
      </c>
      <c r="F25" s="7">
        <f>$E$80/SUM($E$4:$E$75)*2</f>
        <v>0</v>
      </c>
      <c r="G25" s="7">
        <f>E81/B75</f>
        <v>0</v>
      </c>
      <c r="H25" s="7">
        <v>180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1177.963</v>
      </c>
      <c r="M25" s="7">
        <f t="shared" si="2"/>
        <v>1291.047448</v>
      </c>
      <c r="N25" s="8"/>
      <c r="O25" s="8">
        <f t="shared" si="3"/>
        <v>1291.047448</v>
      </c>
      <c r="P25" s="8"/>
      <c r="Q25" s="8">
        <f t="shared" si="4"/>
        <v>-1291.047448</v>
      </c>
    </row>
    <row r="26" spans="2:17" ht="17.25" customHeight="1">
      <c r="B26" s="18">
        <v>23</v>
      </c>
      <c r="C26" s="70" t="s">
        <v>83</v>
      </c>
      <c r="D26" s="137">
        <v>50.4</v>
      </c>
      <c r="E26" s="6">
        <v>2</v>
      </c>
      <c r="F26" s="7">
        <f>$E$80/SUM($E$4:$E$75)*2</f>
        <v>0</v>
      </c>
      <c r="G26" s="7">
        <f>E81/B75</f>
        <v>0</v>
      </c>
      <c r="H26" s="7">
        <v>180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1047.76</v>
      </c>
      <c r="M26" s="7">
        <f t="shared" si="2"/>
        <v>1148.3449600000001</v>
      </c>
      <c r="N26" s="8">
        <v>150</v>
      </c>
      <c r="O26" s="8">
        <f t="shared" si="3"/>
        <v>1298.3449600000001</v>
      </c>
      <c r="P26" s="8"/>
      <c r="Q26" s="8">
        <f t="shared" si="4"/>
        <v>-1298.3449600000001</v>
      </c>
    </row>
    <row r="27" spans="2:17" ht="17.25" customHeight="1">
      <c r="B27" s="18">
        <v>24</v>
      </c>
      <c r="C27" s="70" t="s">
        <v>84</v>
      </c>
      <c r="D27" s="137">
        <v>28.17</v>
      </c>
      <c r="E27" s="6">
        <v>2</v>
      </c>
      <c r="F27" s="7">
        <f>$E$80/SUM($E$4:$E$75)*2</f>
        <v>0</v>
      </c>
      <c r="G27" s="7">
        <f>E81/B75</f>
        <v>0</v>
      </c>
      <c r="H27" s="7">
        <v>180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894.373</v>
      </c>
      <c r="M27" s="7">
        <f t="shared" si="2"/>
        <v>980.2328080000001</v>
      </c>
      <c r="N27" s="8"/>
      <c r="O27" s="8">
        <f t="shared" si="3"/>
        <v>980.2328080000001</v>
      </c>
      <c r="P27" s="8"/>
      <c r="Q27" s="8">
        <f t="shared" si="4"/>
        <v>-980.2328080000001</v>
      </c>
    </row>
    <row r="28" spans="2:17" ht="17.25" customHeight="1">
      <c r="B28" s="18">
        <v>25</v>
      </c>
      <c r="C28" s="70" t="s">
        <v>85</v>
      </c>
      <c r="D28" s="137">
        <v>50.96</v>
      </c>
      <c r="E28" s="6">
        <v>2</v>
      </c>
      <c r="F28" s="7">
        <f>$E$80/SUM($E$4:$E$75)*2</f>
        <v>0</v>
      </c>
      <c r="G28" s="7">
        <f>E81/B75</f>
        <v>0</v>
      </c>
      <c r="H28" s="7">
        <v>180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1051.624</v>
      </c>
      <c r="M28" s="7">
        <f t="shared" si="2"/>
        <v>1152.5799040000002</v>
      </c>
      <c r="N28" s="8"/>
      <c r="O28" s="8">
        <f t="shared" si="3"/>
        <v>1152.5799040000002</v>
      </c>
      <c r="P28" s="8"/>
      <c r="Q28" s="8">
        <f t="shared" si="4"/>
        <v>-1152.5799040000002</v>
      </c>
    </row>
    <row r="29" spans="2:17" ht="17.25" customHeight="1">
      <c r="B29" s="18">
        <v>26</v>
      </c>
      <c r="C29" s="70" t="s">
        <v>183</v>
      </c>
      <c r="D29" s="137">
        <v>77.5</v>
      </c>
      <c r="E29" s="6">
        <v>5</v>
      </c>
      <c r="F29" s="7">
        <f>$E$80/SUM($E$4:$E$75)*5</f>
        <v>0</v>
      </c>
      <c r="G29" s="7">
        <f>E81/B75</f>
        <v>0</v>
      </c>
      <c r="H29" s="7">
        <v>180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1234.75</v>
      </c>
      <c r="M29" s="7">
        <f t="shared" si="2"/>
        <v>1353.286</v>
      </c>
      <c r="N29" s="8"/>
      <c r="O29" s="8">
        <f t="shared" si="3"/>
        <v>1353.286</v>
      </c>
      <c r="P29" s="8"/>
      <c r="Q29" s="8">
        <f t="shared" si="4"/>
        <v>-1353.286</v>
      </c>
    </row>
    <row r="30" spans="2:17" ht="17.25" customHeight="1">
      <c r="B30" s="18">
        <v>27</v>
      </c>
      <c r="C30" s="70" t="s">
        <v>86</v>
      </c>
      <c r="D30" s="137">
        <v>69.27</v>
      </c>
      <c r="E30" s="6">
        <v>3</v>
      </c>
      <c r="F30" s="7">
        <f>$E$80/SUM($E$4:$E$75)*3</f>
        <v>0</v>
      </c>
      <c r="G30" s="7">
        <f>E81/B75</f>
        <v>0</v>
      </c>
      <c r="H30" s="7">
        <v>180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1177.963</v>
      </c>
      <c r="M30" s="7">
        <f t="shared" si="2"/>
        <v>1291.047448</v>
      </c>
      <c r="N30" s="8"/>
      <c r="O30" s="8">
        <f t="shared" si="3"/>
        <v>1291.047448</v>
      </c>
      <c r="P30" s="8"/>
      <c r="Q30" s="8">
        <f t="shared" si="4"/>
        <v>-1291.047448</v>
      </c>
    </row>
    <row r="31" spans="2:17" ht="17.25" customHeight="1">
      <c r="B31" s="18">
        <v>28</v>
      </c>
      <c r="C31" s="70" t="s">
        <v>87</v>
      </c>
      <c r="D31" s="137">
        <v>50.4</v>
      </c>
      <c r="E31" s="6">
        <v>3</v>
      </c>
      <c r="F31" s="7">
        <f>$E$80/SUM($E$4:$E$75)*3</f>
        <v>0</v>
      </c>
      <c r="G31" s="7">
        <f>E81/B75</f>
        <v>0</v>
      </c>
      <c r="H31" s="7">
        <v>180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1047.76</v>
      </c>
      <c r="M31" s="7">
        <f t="shared" si="2"/>
        <v>1148.3449600000001</v>
      </c>
      <c r="N31" s="8">
        <v>150</v>
      </c>
      <c r="O31" s="8">
        <f t="shared" si="3"/>
        <v>1298.3449600000001</v>
      </c>
      <c r="P31" s="8"/>
      <c r="Q31" s="8">
        <f t="shared" si="4"/>
        <v>-1298.3449600000001</v>
      </c>
    </row>
    <row r="32" spans="2:17" ht="17.25" customHeight="1">
      <c r="B32" s="18">
        <v>29</v>
      </c>
      <c r="C32" s="70" t="s">
        <v>88</v>
      </c>
      <c r="D32" s="137">
        <v>28.17</v>
      </c>
      <c r="E32" s="6">
        <v>3</v>
      </c>
      <c r="F32" s="7">
        <f>$E$80/SUM($E$4:$E$75)*3</f>
        <v>0</v>
      </c>
      <c r="G32" s="7">
        <f>E81/B75</f>
        <v>0</v>
      </c>
      <c r="H32" s="7">
        <v>180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894.373</v>
      </c>
      <c r="M32" s="7">
        <f t="shared" si="2"/>
        <v>980.2328080000001</v>
      </c>
      <c r="N32" s="8"/>
      <c r="O32" s="8">
        <f t="shared" si="3"/>
        <v>980.2328080000001</v>
      </c>
      <c r="P32" s="8"/>
      <c r="Q32" s="8">
        <f t="shared" si="4"/>
        <v>-980.2328080000001</v>
      </c>
    </row>
    <row r="33" spans="2:17" ht="17.25" customHeight="1">
      <c r="B33" s="18">
        <v>30</v>
      </c>
      <c r="C33" s="70" t="s">
        <v>89</v>
      </c>
      <c r="D33" s="137">
        <v>50.96</v>
      </c>
      <c r="E33" s="6">
        <v>2</v>
      </c>
      <c r="F33" s="7">
        <f>$E$80/SUM($E$4:$E$75)*2</f>
        <v>0</v>
      </c>
      <c r="G33" s="7">
        <f>E81/B75</f>
        <v>0</v>
      </c>
      <c r="H33" s="7">
        <v>180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1051.624</v>
      </c>
      <c r="M33" s="7">
        <f t="shared" si="2"/>
        <v>1152.5799040000002</v>
      </c>
      <c r="N33" s="8">
        <v>300</v>
      </c>
      <c r="O33" s="8">
        <f t="shared" si="3"/>
        <v>1452.5799040000002</v>
      </c>
      <c r="P33" s="8"/>
      <c r="Q33" s="8">
        <f t="shared" si="4"/>
        <v>-1452.5799040000002</v>
      </c>
    </row>
    <row r="34" spans="2:17" ht="17.25" customHeight="1">
      <c r="B34" s="18">
        <v>31</v>
      </c>
      <c r="C34" s="70" t="s">
        <v>90</v>
      </c>
      <c r="D34" s="137">
        <v>77.5</v>
      </c>
      <c r="E34" s="6">
        <v>2</v>
      </c>
      <c r="F34" s="7">
        <f>$E$80/SUM($E$4:$E$75)*2</f>
        <v>0</v>
      </c>
      <c r="G34" s="7">
        <f>E81/B75</f>
        <v>0</v>
      </c>
      <c r="H34" s="7">
        <v>180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1234.75</v>
      </c>
      <c r="M34" s="7">
        <f t="shared" si="2"/>
        <v>1353.286</v>
      </c>
      <c r="N34" s="8"/>
      <c r="O34" s="8">
        <f t="shared" si="3"/>
        <v>1353.286</v>
      </c>
      <c r="P34" s="8"/>
      <c r="Q34" s="8">
        <f t="shared" si="4"/>
        <v>-1353.286</v>
      </c>
    </row>
    <row r="35" spans="2:17" ht="17.25" customHeight="1">
      <c r="B35" s="18">
        <v>32</v>
      </c>
      <c r="C35" s="70" t="s">
        <v>91</v>
      </c>
      <c r="D35" s="137">
        <v>69.27</v>
      </c>
      <c r="E35" s="6">
        <v>5</v>
      </c>
      <c r="F35" s="7">
        <f>$E$80/SUM($E$4:$E$75)*5</f>
        <v>0</v>
      </c>
      <c r="G35" s="7">
        <f>E81/B75</f>
        <v>0</v>
      </c>
      <c r="H35" s="7">
        <v>180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1177.963</v>
      </c>
      <c r="M35" s="7">
        <f t="shared" si="2"/>
        <v>1291.047448</v>
      </c>
      <c r="N35" s="8"/>
      <c r="O35" s="8">
        <f t="shared" si="3"/>
        <v>1291.047448</v>
      </c>
      <c r="P35" s="8"/>
      <c r="Q35" s="8">
        <f t="shared" si="4"/>
        <v>-1291.047448</v>
      </c>
    </row>
    <row r="36" spans="2:17" ht="17.25" customHeight="1">
      <c r="B36" s="18">
        <v>33</v>
      </c>
      <c r="C36" s="70" t="s">
        <v>92</v>
      </c>
      <c r="D36" s="137">
        <v>50.4</v>
      </c>
      <c r="E36" s="6">
        <v>2</v>
      </c>
      <c r="F36" s="7">
        <f>$E$80/SUM($E$4:$E$75)*2</f>
        <v>0</v>
      </c>
      <c r="G36" s="7">
        <f>E81/B75</f>
        <v>0</v>
      </c>
      <c r="H36" s="7">
        <v>180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1047.76</v>
      </c>
      <c r="M36" s="7">
        <f t="shared" si="2"/>
        <v>1148.3449600000001</v>
      </c>
      <c r="N36" s="8"/>
      <c r="O36" s="8">
        <f t="shared" si="3"/>
        <v>1148.3449600000001</v>
      </c>
      <c r="P36" s="8"/>
      <c r="Q36" s="8">
        <f t="shared" si="4"/>
        <v>-1148.3449600000001</v>
      </c>
    </row>
    <row r="37" spans="2:17" ht="17.25" customHeight="1">
      <c r="B37" s="18">
        <v>34</v>
      </c>
      <c r="C37" s="70" t="s">
        <v>93</v>
      </c>
      <c r="D37" s="137">
        <v>28.17</v>
      </c>
      <c r="E37" s="6">
        <v>4</v>
      </c>
      <c r="F37" s="7">
        <f>$E$80/SUM($E$4:$E$75)*4</f>
        <v>0</v>
      </c>
      <c r="G37" s="7">
        <f>E81/B75</f>
        <v>0</v>
      </c>
      <c r="H37" s="7">
        <v>180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894.373</v>
      </c>
      <c r="M37" s="7">
        <f t="shared" si="2"/>
        <v>980.2328080000001</v>
      </c>
      <c r="N37" s="8">
        <v>150</v>
      </c>
      <c r="O37" s="8">
        <f t="shared" si="3"/>
        <v>1130.2328080000002</v>
      </c>
      <c r="P37" s="8"/>
      <c r="Q37" s="8">
        <f t="shared" si="4"/>
        <v>-1130.2328080000002</v>
      </c>
    </row>
    <row r="38" spans="2:17" ht="17.25" customHeight="1">
      <c r="B38" s="18">
        <v>35</v>
      </c>
      <c r="C38" s="70" t="s">
        <v>94</v>
      </c>
      <c r="D38" s="137">
        <v>50.96</v>
      </c>
      <c r="E38" s="6">
        <v>1</v>
      </c>
      <c r="F38" s="7">
        <f>$E$80/SUM($E$4:$E$75)*1</f>
        <v>0</v>
      </c>
      <c r="G38" s="7">
        <f>E81/B75</f>
        <v>0</v>
      </c>
      <c r="H38" s="7">
        <v>180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1051.624</v>
      </c>
      <c r="M38" s="7">
        <f t="shared" si="2"/>
        <v>1152.5799040000002</v>
      </c>
      <c r="N38" s="8"/>
      <c r="O38" s="8">
        <f t="shared" si="3"/>
        <v>1152.5799040000002</v>
      </c>
      <c r="P38" s="8"/>
      <c r="Q38" s="8">
        <f t="shared" si="4"/>
        <v>-1152.5799040000002</v>
      </c>
    </row>
    <row r="39" spans="2:17" ht="17.25" customHeight="1">
      <c r="B39" s="18">
        <v>36</v>
      </c>
      <c r="C39" s="70" t="s">
        <v>95</v>
      </c>
      <c r="D39" s="137">
        <v>77.5</v>
      </c>
      <c r="E39" s="6">
        <v>2</v>
      </c>
      <c r="F39" s="7">
        <f>$E$80/SUM($E$4:$E$75)*2</f>
        <v>0</v>
      </c>
      <c r="G39" s="7">
        <f>E81/B75</f>
        <v>0</v>
      </c>
      <c r="H39" s="7">
        <v>180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1234.75</v>
      </c>
      <c r="M39" s="7">
        <f t="shared" si="2"/>
        <v>1353.286</v>
      </c>
      <c r="N39" s="8"/>
      <c r="O39" s="8">
        <f t="shared" si="3"/>
        <v>1353.286</v>
      </c>
      <c r="P39" s="8"/>
      <c r="Q39" s="8">
        <f t="shared" si="4"/>
        <v>-1353.286</v>
      </c>
    </row>
    <row r="40" spans="2:17" ht="17.25" customHeight="1">
      <c r="B40" s="18">
        <v>37</v>
      </c>
      <c r="C40" s="70" t="s">
        <v>96</v>
      </c>
      <c r="D40" s="137">
        <v>69.27</v>
      </c>
      <c r="E40" s="6">
        <v>3</v>
      </c>
      <c r="F40" s="7">
        <f>$E$80/SUM($E$4:$E$75)*3</f>
        <v>0</v>
      </c>
      <c r="G40" s="7">
        <f>E81/B75</f>
        <v>0</v>
      </c>
      <c r="H40" s="7">
        <v>180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1177.963</v>
      </c>
      <c r="M40" s="7">
        <f t="shared" si="2"/>
        <v>1291.047448</v>
      </c>
      <c r="N40" s="8"/>
      <c r="O40" s="8">
        <f t="shared" si="3"/>
        <v>1291.047448</v>
      </c>
      <c r="P40" s="8"/>
      <c r="Q40" s="8">
        <f t="shared" si="4"/>
        <v>-1291.047448</v>
      </c>
    </row>
    <row r="41" spans="2:17" ht="17.25" customHeight="1">
      <c r="B41" s="18">
        <v>38</v>
      </c>
      <c r="C41" s="70" t="s">
        <v>97</v>
      </c>
      <c r="D41" s="137">
        <v>50.4</v>
      </c>
      <c r="E41" s="6">
        <v>1</v>
      </c>
      <c r="F41" s="7">
        <f>$E$80/SUM($E$4:$E$75)*1</f>
        <v>0</v>
      </c>
      <c r="G41" s="7">
        <f>E81/B75</f>
        <v>0</v>
      </c>
      <c r="H41" s="7">
        <v>180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1047.76</v>
      </c>
      <c r="M41" s="7">
        <f t="shared" si="2"/>
        <v>1148.3449600000001</v>
      </c>
      <c r="N41" s="8"/>
      <c r="O41" s="8">
        <f t="shared" si="3"/>
        <v>1148.3449600000001</v>
      </c>
      <c r="P41" s="8"/>
      <c r="Q41" s="8">
        <f t="shared" si="4"/>
        <v>-1148.3449600000001</v>
      </c>
    </row>
    <row r="42" spans="2:17" ht="17.25" customHeight="1">
      <c r="B42" s="18">
        <v>39</v>
      </c>
      <c r="C42" s="70" t="s">
        <v>98</v>
      </c>
      <c r="D42" s="137">
        <v>28</v>
      </c>
      <c r="E42" s="6">
        <v>1</v>
      </c>
      <c r="F42" s="7">
        <f>$E$80/SUM($E$4:$E$75)*1</f>
        <v>0</v>
      </c>
      <c r="G42" s="7">
        <f>E81/B75</f>
        <v>0</v>
      </c>
      <c r="H42" s="7">
        <v>180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893.2</v>
      </c>
      <c r="M42" s="7">
        <f t="shared" si="2"/>
        <v>978.9472000000002</v>
      </c>
      <c r="N42" s="8"/>
      <c r="O42" s="8">
        <f t="shared" si="3"/>
        <v>978.9472000000002</v>
      </c>
      <c r="P42" s="8"/>
      <c r="Q42" s="8">
        <f t="shared" si="4"/>
        <v>-978.9472000000002</v>
      </c>
    </row>
    <row r="43" spans="2:17" ht="17.25" customHeight="1">
      <c r="B43" s="18">
        <v>40</v>
      </c>
      <c r="C43" s="71" t="s">
        <v>99</v>
      </c>
      <c r="D43" s="137">
        <v>50.96</v>
      </c>
      <c r="E43" s="6">
        <v>1</v>
      </c>
      <c r="F43" s="7">
        <f>$E$80/SUM($E$4:$E$75)*1</f>
        <v>0</v>
      </c>
      <c r="G43" s="7">
        <f>E81/B75</f>
        <v>0</v>
      </c>
      <c r="H43" s="7">
        <v>180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1051.624</v>
      </c>
      <c r="M43" s="7">
        <f t="shared" si="2"/>
        <v>1152.5799040000002</v>
      </c>
      <c r="N43" s="8"/>
      <c r="O43" s="8">
        <f t="shared" si="3"/>
        <v>1152.5799040000002</v>
      </c>
      <c r="P43" s="8"/>
      <c r="Q43" s="8">
        <f t="shared" si="4"/>
        <v>-1152.5799040000002</v>
      </c>
    </row>
    <row r="44" spans="2:17" ht="17.25" customHeight="1">
      <c r="B44" s="18">
        <v>41</v>
      </c>
      <c r="C44" s="70" t="s">
        <v>100</v>
      </c>
      <c r="D44" s="137">
        <v>77</v>
      </c>
      <c r="E44" s="6">
        <v>3</v>
      </c>
      <c r="F44" s="7">
        <f>$E$80/SUM($E$4:$E$75)*3</f>
        <v>0</v>
      </c>
      <c r="G44" s="7">
        <f>E81/B75</f>
        <v>0</v>
      </c>
      <c r="H44" s="7">
        <v>180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1231.3000000000002</v>
      </c>
      <c r="M44" s="7">
        <f t="shared" si="2"/>
        <v>1349.5048000000004</v>
      </c>
      <c r="N44" s="8"/>
      <c r="O44" s="8">
        <f t="shared" si="3"/>
        <v>1349.5048000000004</v>
      </c>
      <c r="P44" s="8"/>
      <c r="Q44" s="8">
        <f t="shared" si="4"/>
        <v>-1349.5048000000004</v>
      </c>
    </row>
    <row r="45" spans="2:17" ht="17.25" customHeight="1">
      <c r="B45" s="18">
        <v>42</v>
      </c>
      <c r="C45" s="70" t="s">
        <v>101</v>
      </c>
      <c r="D45" s="137">
        <v>69.27</v>
      </c>
      <c r="E45" s="6">
        <v>3</v>
      </c>
      <c r="F45" s="7">
        <f>$E$80/SUM($E$4:$E$75)*3</f>
        <v>0</v>
      </c>
      <c r="G45" s="7">
        <f>E81/B75</f>
        <v>0</v>
      </c>
      <c r="H45" s="7">
        <v>180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1177.963</v>
      </c>
      <c r="M45" s="7">
        <f t="shared" si="2"/>
        <v>1291.047448</v>
      </c>
      <c r="N45" s="8"/>
      <c r="O45" s="8">
        <f t="shared" si="3"/>
        <v>1291.047448</v>
      </c>
      <c r="P45" s="8"/>
      <c r="Q45" s="8">
        <f t="shared" si="4"/>
        <v>-1291.047448</v>
      </c>
    </row>
    <row r="46" spans="2:17" ht="17.25" customHeight="1">
      <c r="B46" s="18">
        <v>43</v>
      </c>
      <c r="C46" s="70" t="s">
        <v>102</v>
      </c>
      <c r="D46" s="137">
        <v>50.4</v>
      </c>
      <c r="E46" s="6">
        <v>4</v>
      </c>
      <c r="F46" s="7">
        <f>$E$80/SUM($E$4:$E$75)*4</f>
        <v>0</v>
      </c>
      <c r="G46" s="7">
        <f>E81/B75</f>
        <v>0</v>
      </c>
      <c r="H46" s="7">
        <v>180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1047.76</v>
      </c>
      <c r="M46" s="7">
        <f t="shared" si="2"/>
        <v>1148.3449600000001</v>
      </c>
      <c r="N46" s="8">
        <v>150</v>
      </c>
      <c r="O46" s="8">
        <f t="shared" si="3"/>
        <v>1298.3449600000001</v>
      </c>
      <c r="P46" s="8"/>
      <c r="Q46" s="8">
        <f t="shared" si="4"/>
        <v>-1298.3449600000001</v>
      </c>
    </row>
    <row r="47" spans="2:17" ht="17.25" customHeight="1">
      <c r="B47" s="18">
        <v>44</v>
      </c>
      <c r="C47" s="70" t="s">
        <v>103</v>
      </c>
      <c r="D47" s="137">
        <v>28.17</v>
      </c>
      <c r="E47" s="6">
        <v>1</v>
      </c>
      <c r="F47" s="7">
        <f>$E$80/SUM($E$4:$E$75)*1</f>
        <v>0</v>
      </c>
      <c r="G47" s="7">
        <f>E81/B75</f>
        <v>0</v>
      </c>
      <c r="H47" s="7">
        <v>180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894.373</v>
      </c>
      <c r="M47" s="7">
        <f t="shared" si="2"/>
        <v>980.2328080000001</v>
      </c>
      <c r="N47" s="8"/>
      <c r="O47" s="8">
        <f t="shared" si="3"/>
        <v>980.2328080000001</v>
      </c>
      <c r="P47" s="8"/>
      <c r="Q47" s="8">
        <f t="shared" si="4"/>
        <v>-980.2328080000001</v>
      </c>
    </row>
    <row r="48" spans="2:17" ht="17.25" customHeight="1">
      <c r="B48" s="18">
        <v>45</v>
      </c>
      <c r="C48" s="70" t="s">
        <v>104</v>
      </c>
      <c r="D48" s="137">
        <v>50.96</v>
      </c>
      <c r="E48" s="6">
        <v>3</v>
      </c>
      <c r="F48" s="7">
        <f>$E$80/SUM($E$4:$E$75)*3</f>
        <v>0</v>
      </c>
      <c r="G48" s="7">
        <f>E81/B75</f>
        <v>0</v>
      </c>
      <c r="H48" s="7">
        <v>180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1051.624</v>
      </c>
      <c r="M48" s="7">
        <f t="shared" si="2"/>
        <v>1152.5799040000002</v>
      </c>
      <c r="N48" s="8"/>
      <c r="O48" s="8">
        <f t="shared" si="3"/>
        <v>1152.5799040000002</v>
      </c>
      <c r="P48" s="8"/>
      <c r="Q48" s="8">
        <f t="shared" si="4"/>
        <v>-1152.5799040000002</v>
      </c>
    </row>
    <row r="49" spans="2:17" ht="17.25" customHeight="1">
      <c r="B49" s="18">
        <v>46</v>
      </c>
      <c r="C49" s="70" t="s">
        <v>105</v>
      </c>
      <c r="D49" s="137">
        <v>77.5</v>
      </c>
      <c r="E49" s="6">
        <v>2</v>
      </c>
      <c r="F49" s="7">
        <f>$E$80/SUM($E$4:$E$75)*2</f>
        <v>0</v>
      </c>
      <c r="G49" s="7">
        <f>E81/B75</f>
        <v>0</v>
      </c>
      <c r="H49" s="7">
        <v>180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1234.75</v>
      </c>
      <c r="M49" s="7">
        <f t="shared" si="2"/>
        <v>1353.286</v>
      </c>
      <c r="N49" s="8"/>
      <c r="O49" s="8">
        <f t="shared" si="3"/>
        <v>1353.286</v>
      </c>
      <c r="P49" s="8"/>
      <c r="Q49" s="8">
        <f t="shared" si="4"/>
        <v>-1353.286</v>
      </c>
    </row>
    <row r="50" spans="2:17" ht="17.25" customHeight="1">
      <c r="B50" s="18">
        <v>47</v>
      </c>
      <c r="C50" s="70" t="s">
        <v>106</v>
      </c>
      <c r="D50" s="137">
        <v>69</v>
      </c>
      <c r="E50" s="6">
        <v>1</v>
      </c>
      <c r="F50" s="7">
        <f>$E$80/SUM($E$4:$E$75)*1</f>
        <v>0</v>
      </c>
      <c r="G50" s="7">
        <f>E81/B75</f>
        <v>0</v>
      </c>
      <c r="H50" s="7">
        <v>180</v>
      </c>
      <c r="I50" s="7">
        <v>200</v>
      </c>
      <c r="J50" s="7">
        <v>320</v>
      </c>
      <c r="K50" s="7">
        <f t="shared" si="0"/>
        <v>476.1</v>
      </c>
      <c r="L50" s="7">
        <f t="shared" si="1"/>
        <v>1176.1</v>
      </c>
      <c r="M50" s="7">
        <f t="shared" si="2"/>
        <v>1289.0056</v>
      </c>
      <c r="N50" s="8"/>
      <c r="O50" s="8">
        <f t="shared" si="3"/>
        <v>1289.0056</v>
      </c>
      <c r="P50" s="8"/>
      <c r="Q50" s="8">
        <f t="shared" si="4"/>
        <v>-1289.0056</v>
      </c>
    </row>
    <row r="51" spans="2:17" ht="17.25" customHeight="1">
      <c r="B51" s="18">
        <v>48</v>
      </c>
      <c r="C51" s="70" t="s">
        <v>107</v>
      </c>
      <c r="D51" s="137">
        <v>50.4</v>
      </c>
      <c r="E51" s="6">
        <v>2</v>
      </c>
      <c r="F51" s="7">
        <f>$E$80/SUM($E$4:$E$75)*2</f>
        <v>0</v>
      </c>
      <c r="G51" s="7">
        <f>E81/B75</f>
        <v>0</v>
      </c>
      <c r="H51" s="7">
        <v>180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1047.76</v>
      </c>
      <c r="M51" s="7">
        <f t="shared" si="2"/>
        <v>1148.3449600000001</v>
      </c>
      <c r="N51" s="8"/>
      <c r="O51" s="8">
        <f t="shared" si="3"/>
        <v>1148.3449600000001</v>
      </c>
      <c r="P51" s="8"/>
      <c r="Q51" s="8">
        <f t="shared" si="4"/>
        <v>-1148.3449600000001</v>
      </c>
    </row>
    <row r="52" spans="2:17" ht="17.25" customHeight="1">
      <c r="B52" s="18">
        <v>49</v>
      </c>
      <c r="C52" s="70" t="s">
        <v>108</v>
      </c>
      <c r="D52" s="137">
        <v>28.17</v>
      </c>
      <c r="E52" s="6">
        <v>1</v>
      </c>
      <c r="F52" s="7">
        <f>$E$80/SUM($E$4:$E$75)*1</f>
        <v>0</v>
      </c>
      <c r="G52" s="7">
        <f>E81/B75</f>
        <v>0</v>
      </c>
      <c r="H52" s="7">
        <v>180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894.373</v>
      </c>
      <c r="M52" s="7">
        <f t="shared" si="2"/>
        <v>980.2328080000001</v>
      </c>
      <c r="N52" s="8"/>
      <c r="O52" s="8">
        <f t="shared" si="3"/>
        <v>980.2328080000001</v>
      </c>
      <c r="P52" s="8"/>
      <c r="Q52" s="8">
        <f t="shared" si="4"/>
        <v>-980.2328080000001</v>
      </c>
    </row>
    <row r="53" spans="2:17" ht="17.25" customHeight="1">
      <c r="B53" s="18">
        <v>50</v>
      </c>
      <c r="C53" s="70" t="s">
        <v>109</v>
      </c>
      <c r="D53" s="137">
        <v>50.96</v>
      </c>
      <c r="E53" s="6">
        <v>2</v>
      </c>
      <c r="F53" s="7">
        <f>$E$80/SUM($E$4:$E$75)*2</f>
        <v>0</v>
      </c>
      <c r="G53" s="7">
        <f>E81/B75</f>
        <v>0</v>
      </c>
      <c r="H53" s="7">
        <v>180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1051.624</v>
      </c>
      <c r="M53" s="7">
        <f t="shared" si="2"/>
        <v>1152.5799040000002</v>
      </c>
      <c r="N53" s="8"/>
      <c r="O53" s="8">
        <f t="shared" si="3"/>
        <v>1152.5799040000002</v>
      </c>
      <c r="P53" s="8"/>
      <c r="Q53" s="8">
        <f t="shared" si="4"/>
        <v>-1152.5799040000002</v>
      </c>
    </row>
    <row r="54" spans="2:17" ht="17.25" customHeight="1">
      <c r="B54" s="18">
        <v>51</v>
      </c>
      <c r="C54" s="70" t="s">
        <v>110</v>
      </c>
      <c r="D54" s="137">
        <v>63.4</v>
      </c>
      <c r="E54" s="6">
        <v>1</v>
      </c>
      <c r="F54" s="7">
        <f>$E$80/SUM($E$4:$E$75)*1</f>
        <v>0</v>
      </c>
      <c r="G54" s="7">
        <f>E81/B75</f>
        <v>0</v>
      </c>
      <c r="H54" s="7">
        <v>180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1137.46</v>
      </c>
      <c r="M54" s="7">
        <f t="shared" si="2"/>
        <v>1246.6561600000002</v>
      </c>
      <c r="N54" s="8">
        <v>150</v>
      </c>
      <c r="O54" s="8">
        <f t="shared" si="3"/>
        <v>1396.6561600000002</v>
      </c>
      <c r="P54" s="8"/>
      <c r="Q54" s="8">
        <f t="shared" si="4"/>
        <v>-1396.6561600000002</v>
      </c>
    </row>
    <row r="55" spans="2:17" ht="17.25" customHeight="1">
      <c r="B55" s="18">
        <v>52</v>
      </c>
      <c r="C55" s="70" t="s">
        <v>111</v>
      </c>
      <c r="D55" s="137">
        <v>63.4</v>
      </c>
      <c r="E55" s="6">
        <v>3</v>
      </c>
      <c r="F55" s="7">
        <f>$E$80/SUM($E$4:$E$75)*3</f>
        <v>0</v>
      </c>
      <c r="G55" s="7">
        <f>E81/B75</f>
        <v>0</v>
      </c>
      <c r="H55" s="7">
        <v>180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1137.46</v>
      </c>
      <c r="M55" s="7">
        <f t="shared" si="2"/>
        <v>1246.6561600000002</v>
      </c>
      <c r="N55" s="8"/>
      <c r="O55" s="8">
        <f t="shared" si="3"/>
        <v>1246.6561600000002</v>
      </c>
      <c r="P55" s="8"/>
      <c r="Q55" s="8">
        <f t="shared" si="4"/>
        <v>-1246.6561600000002</v>
      </c>
    </row>
    <row r="56" spans="2:17" ht="17.25" customHeight="1">
      <c r="B56" s="18">
        <v>53</v>
      </c>
      <c r="C56" s="70" t="s">
        <v>112</v>
      </c>
      <c r="D56" s="137">
        <v>24.96</v>
      </c>
      <c r="E56" s="6">
        <v>2</v>
      </c>
      <c r="F56" s="7">
        <f>$E$80/SUM($E$4:$E$75)*2</f>
        <v>0</v>
      </c>
      <c r="G56" s="7">
        <f>E81/B75</f>
        <v>0</v>
      </c>
      <c r="H56" s="7">
        <v>180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872.224</v>
      </c>
      <c r="M56" s="7">
        <f t="shared" si="2"/>
        <v>955.9575040000001</v>
      </c>
      <c r="N56" s="8"/>
      <c r="O56" s="8">
        <f t="shared" si="3"/>
        <v>955.9575040000001</v>
      </c>
      <c r="P56" s="8"/>
      <c r="Q56" s="8">
        <f t="shared" si="4"/>
        <v>-955.9575040000001</v>
      </c>
    </row>
    <row r="57" spans="2:17" ht="17.25" customHeight="1">
      <c r="B57" s="18">
        <v>54</v>
      </c>
      <c r="C57" s="70" t="s">
        <v>113</v>
      </c>
      <c r="D57" s="137">
        <v>39.98</v>
      </c>
      <c r="E57" s="6">
        <v>1</v>
      </c>
      <c r="F57" s="7">
        <f>$E$80/SUM($E$4:$E$75)*1</f>
        <v>0</v>
      </c>
      <c r="G57" s="7">
        <f>E81/B75</f>
        <v>0</v>
      </c>
      <c r="H57" s="7">
        <v>180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975.862</v>
      </c>
      <c r="M57" s="7">
        <f t="shared" si="2"/>
        <v>1069.544752</v>
      </c>
      <c r="N57" s="8"/>
      <c r="O57" s="8">
        <f t="shared" si="3"/>
        <v>1069.544752</v>
      </c>
      <c r="P57" s="8"/>
      <c r="Q57" s="8">
        <f t="shared" si="4"/>
        <v>-1069.544752</v>
      </c>
    </row>
    <row r="58" spans="2:17" ht="17.25" customHeight="1">
      <c r="B58" s="18">
        <v>55</v>
      </c>
      <c r="C58" s="70" t="s">
        <v>114</v>
      </c>
      <c r="D58" s="137">
        <v>37.27</v>
      </c>
      <c r="E58" s="6">
        <v>1</v>
      </c>
      <c r="F58" s="7">
        <f>$E$80/SUM($E$4:$E$75)*1</f>
        <v>0</v>
      </c>
      <c r="G58" s="7">
        <f>E81/B75</f>
        <v>0</v>
      </c>
      <c r="H58" s="7">
        <v>180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957.163</v>
      </c>
      <c r="M58" s="7">
        <f t="shared" si="2"/>
        <v>1049.0506480000001</v>
      </c>
      <c r="N58" s="8"/>
      <c r="O58" s="8">
        <f t="shared" si="3"/>
        <v>1049.0506480000001</v>
      </c>
      <c r="P58" s="8"/>
      <c r="Q58" s="8">
        <f t="shared" si="4"/>
        <v>-1049.0506480000001</v>
      </c>
    </row>
    <row r="59" spans="2:17" ht="17.25" customHeight="1">
      <c r="B59" s="18">
        <v>56</v>
      </c>
      <c r="C59" s="70" t="s">
        <v>115</v>
      </c>
      <c r="D59" s="137">
        <v>25.01</v>
      </c>
      <c r="E59" s="6">
        <v>2</v>
      </c>
      <c r="F59" s="7">
        <f>$E$80/SUM($E$4:$E$75)*2</f>
        <v>0</v>
      </c>
      <c r="G59" s="7">
        <f>E81/B75</f>
        <v>0</v>
      </c>
      <c r="H59" s="7">
        <v>180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872.569</v>
      </c>
      <c r="M59" s="7">
        <f t="shared" si="2"/>
        <v>956.335624</v>
      </c>
      <c r="N59" s="8"/>
      <c r="O59" s="8">
        <f t="shared" si="3"/>
        <v>956.335624</v>
      </c>
      <c r="P59" s="8"/>
      <c r="Q59" s="8">
        <f t="shared" si="4"/>
        <v>-956.335624</v>
      </c>
    </row>
    <row r="60" spans="2:17" ht="17.25" customHeight="1">
      <c r="B60" s="18">
        <v>57</v>
      </c>
      <c r="C60" s="70" t="s">
        <v>116</v>
      </c>
      <c r="D60" s="137">
        <v>32</v>
      </c>
      <c r="E60" s="6">
        <v>1</v>
      </c>
      <c r="F60" s="7">
        <f>$E$80/SUM($E$4:$E$75)*1</f>
        <v>0</v>
      </c>
      <c r="G60" s="7">
        <f>E81/B75</f>
        <v>0</v>
      </c>
      <c r="H60" s="7">
        <v>180</v>
      </c>
      <c r="I60" s="7">
        <v>200</v>
      </c>
      <c r="J60" s="7">
        <v>320</v>
      </c>
      <c r="K60" s="7">
        <f t="shared" si="0"/>
        <v>220.8</v>
      </c>
      <c r="L60" s="7">
        <f t="shared" si="1"/>
        <v>920.8</v>
      </c>
      <c r="M60" s="7">
        <f t="shared" si="2"/>
        <v>1009.1968</v>
      </c>
      <c r="N60" s="8"/>
      <c r="O60" s="8">
        <f t="shared" si="3"/>
        <v>1009.1968</v>
      </c>
      <c r="P60" s="8"/>
      <c r="Q60" s="8">
        <f t="shared" si="4"/>
        <v>-1009.1968</v>
      </c>
    </row>
    <row r="61" spans="2:17" ht="17.25" customHeight="1">
      <c r="B61" s="18">
        <v>58</v>
      </c>
      <c r="C61" s="70" t="s">
        <v>117</v>
      </c>
      <c r="D61" s="137">
        <v>33.04</v>
      </c>
      <c r="E61" s="6">
        <v>2</v>
      </c>
      <c r="F61" s="7">
        <f>$E$80/SUM($E$4:$E$75)*2</f>
        <v>0</v>
      </c>
      <c r="G61" s="7">
        <f>E81/B75</f>
        <v>0</v>
      </c>
      <c r="H61" s="7">
        <v>180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927.976</v>
      </c>
      <c r="M61" s="7">
        <f t="shared" si="2"/>
        <v>1017.0616960000001</v>
      </c>
      <c r="N61" s="8"/>
      <c r="O61" s="8">
        <f t="shared" si="3"/>
        <v>1017.0616960000001</v>
      </c>
      <c r="P61" s="8"/>
      <c r="Q61" s="8">
        <f t="shared" si="4"/>
        <v>-1017.0616960000001</v>
      </c>
    </row>
    <row r="62" spans="2:17" ht="17.25" customHeight="1">
      <c r="B62" s="18">
        <v>59</v>
      </c>
      <c r="C62" s="70" t="s">
        <v>118</v>
      </c>
      <c r="D62" s="137">
        <v>21.4</v>
      </c>
      <c r="E62" s="6">
        <v>1</v>
      </c>
      <c r="F62" s="7">
        <f>$E$80/SUM($E$4:$E$75)*1</f>
        <v>0</v>
      </c>
      <c r="G62" s="7">
        <f>E81/B75</f>
        <v>0</v>
      </c>
      <c r="H62" s="7">
        <v>180</v>
      </c>
      <c r="I62" s="7">
        <v>200</v>
      </c>
      <c r="J62" s="7">
        <v>320</v>
      </c>
      <c r="K62" s="7">
        <f t="shared" si="0"/>
        <v>147.66</v>
      </c>
      <c r="L62" s="7">
        <f t="shared" si="1"/>
        <v>847.66</v>
      </c>
      <c r="M62" s="7">
        <f t="shared" si="2"/>
        <v>929.0353600000001</v>
      </c>
      <c r="N62" s="8"/>
      <c r="O62" s="8">
        <f t="shared" si="3"/>
        <v>929.0353600000001</v>
      </c>
      <c r="P62" s="8"/>
      <c r="Q62" s="8">
        <f t="shared" si="4"/>
        <v>-929.0353600000001</v>
      </c>
    </row>
    <row r="63" spans="2:17" ht="17.25" customHeight="1">
      <c r="B63" s="18">
        <v>60</v>
      </c>
      <c r="C63" s="70" t="s">
        <v>119</v>
      </c>
      <c r="D63" s="137">
        <v>29.4</v>
      </c>
      <c r="E63" s="6">
        <v>1</v>
      </c>
      <c r="F63" s="7">
        <f>$E$80/SUM($E$4:$E$75)*1</f>
        <v>0</v>
      </c>
      <c r="G63" s="7">
        <f>E81/B75</f>
        <v>0</v>
      </c>
      <c r="H63" s="7">
        <v>180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902.86</v>
      </c>
      <c r="M63" s="7">
        <f t="shared" si="2"/>
        <v>989.53456</v>
      </c>
      <c r="N63" s="8"/>
      <c r="O63" s="8">
        <f t="shared" si="3"/>
        <v>989.53456</v>
      </c>
      <c r="P63" s="8"/>
      <c r="Q63" s="8">
        <f t="shared" si="4"/>
        <v>-989.53456</v>
      </c>
    </row>
    <row r="64" spans="2:17" ht="17.25" customHeight="1">
      <c r="B64" s="18">
        <v>61</v>
      </c>
      <c r="C64" s="70" t="s">
        <v>120</v>
      </c>
      <c r="D64" s="137">
        <v>23.38</v>
      </c>
      <c r="E64" s="6">
        <v>1</v>
      </c>
      <c r="F64" s="7">
        <f>$E$80/SUM($E$4:$E$75)*1</f>
        <v>0</v>
      </c>
      <c r="G64" s="7">
        <f>E81/B75</f>
        <v>0</v>
      </c>
      <c r="H64" s="7">
        <v>180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861.322</v>
      </c>
      <c r="M64" s="7">
        <f t="shared" si="2"/>
        <v>944.0089120000001</v>
      </c>
      <c r="N64" s="8"/>
      <c r="O64" s="8">
        <f t="shared" si="3"/>
        <v>944.0089120000001</v>
      </c>
      <c r="P64" s="8"/>
      <c r="Q64" s="8">
        <f t="shared" si="4"/>
        <v>-944.0089120000001</v>
      </c>
    </row>
    <row r="65" spans="2:17" ht="17.25" customHeight="1">
      <c r="B65" s="18">
        <v>62</v>
      </c>
      <c r="C65" s="70" t="s">
        <v>121</v>
      </c>
      <c r="D65" s="137">
        <v>23.72</v>
      </c>
      <c r="E65" s="6">
        <v>1</v>
      </c>
      <c r="F65" s="7">
        <f>$E$80/SUM($E$4:$E$75)*1</f>
        <v>0</v>
      </c>
      <c r="G65" s="7">
        <f>E81/B75</f>
        <v>0</v>
      </c>
      <c r="H65" s="7">
        <v>180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863.668</v>
      </c>
      <c r="M65" s="7">
        <f t="shared" si="2"/>
        <v>946.5801280000001</v>
      </c>
      <c r="N65" s="8"/>
      <c r="O65" s="8">
        <f t="shared" si="3"/>
        <v>946.5801280000001</v>
      </c>
      <c r="P65" s="8"/>
      <c r="Q65" s="8">
        <f t="shared" si="4"/>
        <v>-946.5801280000001</v>
      </c>
    </row>
    <row r="66" spans="2:17" ht="17.25" customHeight="1">
      <c r="B66" s="18">
        <v>63</v>
      </c>
      <c r="C66" s="70" t="s">
        <v>122</v>
      </c>
      <c r="D66" s="137">
        <v>31.95</v>
      </c>
      <c r="E66" s="6">
        <v>2</v>
      </c>
      <c r="F66" s="7">
        <f>$E$80/SUM($E$4:$E$75)*2</f>
        <v>0</v>
      </c>
      <c r="G66" s="7">
        <f>E81/B75</f>
        <v>0</v>
      </c>
      <c r="H66" s="7">
        <v>180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920.455</v>
      </c>
      <c r="M66" s="7">
        <f t="shared" si="2"/>
        <v>1008.8186800000001</v>
      </c>
      <c r="N66" s="8"/>
      <c r="O66" s="8">
        <f t="shared" si="3"/>
        <v>1008.8186800000001</v>
      </c>
      <c r="P66" s="8"/>
      <c r="Q66" s="8">
        <f t="shared" si="4"/>
        <v>-1008.8186800000001</v>
      </c>
    </row>
    <row r="67" spans="2:17" ht="17.25" customHeight="1">
      <c r="B67" s="18">
        <v>64</v>
      </c>
      <c r="C67" s="70" t="s">
        <v>123</v>
      </c>
      <c r="D67" s="137">
        <v>41</v>
      </c>
      <c r="E67" s="6">
        <v>1</v>
      </c>
      <c r="F67" s="7">
        <f>$E$80/SUM($E$4:$E$75)*1</f>
        <v>0</v>
      </c>
      <c r="G67" s="7">
        <f>E81/B75</f>
        <v>0</v>
      </c>
      <c r="H67" s="7">
        <v>180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982.9000000000001</v>
      </c>
      <c r="M67" s="7">
        <f t="shared" si="2"/>
        <v>1077.2584000000002</v>
      </c>
      <c r="N67" s="8"/>
      <c r="O67" s="8">
        <f t="shared" si="3"/>
        <v>1077.2584000000002</v>
      </c>
      <c r="P67" s="8"/>
      <c r="Q67" s="8">
        <f t="shared" si="4"/>
        <v>-1077.2584000000002</v>
      </c>
    </row>
    <row r="68" spans="2:17" ht="17.25" customHeight="1">
      <c r="B68" s="18">
        <v>65</v>
      </c>
      <c r="C68" s="70" t="s">
        <v>124</v>
      </c>
      <c r="D68" s="137">
        <v>36.2</v>
      </c>
      <c r="E68" s="6">
        <v>3</v>
      </c>
      <c r="F68" s="7">
        <f>$E$80/SUM($E$4:$E$75)*3</f>
        <v>0</v>
      </c>
      <c r="G68" s="7">
        <f>E81/B75</f>
        <v>0</v>
      </c>
      <c r="H68" s="7">
        <v>180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949.78</v>
      </c>
      <c r="M68" s="7">
        <f t="shared" si="2"/>
        <v>1040.9588800000001</v>
      </c>
      <c r="N68" s="8"/>
      <c r="O68" s="8">
        <f t="shared" si="3"/>
        <v>1040.9588800000001</v>
      </c>
      <c r="P68" s="8"/>
      <c r="Q68" s="8">
        <f t="shared" si="4"/>
        <v>-1040.9588800000001</v>
      </c>
    </row>
    <row r="69" spans="2:17" ht="17.25" customHeight="1">
      <c r="B69" s="18">
        <v>66</v>
      </c>
      <c r="C69" s="70" t="s">
        <v>125</v>
      </c>
      <c r="D69" s="137">
        <v>30.54</v>
      </c>
      <c r="E69" s="6">
        <v>1</v>
      </c>
      <c r="F69" s="7">
        <f>$E$80/SUM($E$4:$E$75)*1</f>
        <v>0</v>
      </c>
      <c r="G69" s="7">
        <f>E81/B75</f>
        <v>0</v>
      </c>
      <c r="H69" s="7">
        <v>180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910.726</v>
      </c>
      <c r="M69" s="7">
        <f aca="true" t="shared" si="7" ref="M69:M75">SUM(L69*1.096)</f>
        <v>998.155696</v>
      </c>
      <c r="N69" s="8"/>
      <c r="O69" s="8">
        <f aca="true" t="shared" si="8" ref="O69:O75">SUM(M69:N69)</f>
        <v>998.155696</v>
      </c>
      <c r="P69" s="8"/>
      <c r="Q69" s="8">
        <f aca="true" t="shared" si="9" ref="Q69:Q75">SUM(P69-O69)</f>
        <v>-998.155696</v>
      </c>
    </row>
    <row r="70" spans="2:17" ht="17.25" customHeight="1">
      <c r="B70" s="18">
        <v>67</v>
      </c>
      <c r="C70" s="70" t="s">
        <v>126</v>
      </c>
      <c r="D70" s="137">
        <v>26.03</v>
      </c>
      <c r="E70" s="6">
        <v>2</v>
      </c>
      <c r="F70" s="7">
        <f>$E$80/SUM($E$4:$E$75)*2</f>
        <v>0</v>
      </c>
      <c r="G70" s="7">
        <f>E81/B75</f>
        <v>0</v>
      </c>
      <c r="H70" s="7">
        <v>180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879.607</v>
      </c>
      <c r="M70" s="7">
        <f t="shared" si="7"/>
        <v>964.0492720000001</v>
      </c>
      <c r="N70" s="8"/>
      <c r="O70" s="8">
        <f t="shared" si="8"/>
        <v>964.0492720000001</v>
      </c>
      <c r="P70" s="8"/>
      <c r="Q70" s="8">
        <f t="shared" si="9"/>
        <v>-964.0492720000001</v>
      </c>
    </row>
    <row r="71" spans="2:17" ht="17.25" customHeight="1">
      <c r="B71" s="18">
        <v>68</v>
      </c>
      <c r="C71" s="70" t="s">
        <v>127</v>
      </c>
      <c r="D71" s="137">
        <v>24.05</v>
      </c>
      <c r="E71" s="6">
        <v>1</v>
      </c>
      <c r="F71" s="7">
        <f>$E$80/SUM($E$4:$E$75)*1</f>
        <v>0</v>
      </c>
      <c r="G71" s="7">
        <f>E81/B75</f>
        <v>0</v>
      </c>
      <c r="H71" s="7">
        <v>180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865.945</v>
      </c>
      <c r="M71" s="7">
        <f t="shared" si="7"/>
        <v>949.0757200000002</v>
      </c>
      <c r="N71" s="8"/>
      <c r="O71" s="8">
        <f t="shared" si="8"/>
        <v>949.0757200000002</v>
      </c>
      <c r="P71" s="8"/>
      <c r="Q71" s="8">
        <f t="shared" si="9"/>
        <v>-949.0757200000002</v>
      </c>
    </row>
    <row r="72" spans="2:17" ht="17.25" customHeight="1">
      <c r="B72" s="18">
        <v>69</v>
      </c>
      <c r="C72" s="70" t="s">
        <v>150</v>
      </c>
      <c r="D72" s="137">
        <v>29.62</v>
      </c>
      <c r="E72" s="6">
        <v>1</v>
      </c>
      <c r="F72" s="7">
        <f>$E$80/SUM($E$4:$E$75)*1</f>
        <v>0</v>
      </c>
      <c r="G72" s="7">
        <f>E81/B75</f>
        <v>0</v>
      </c>
      <c r="H72" s="7">
        <v>180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904.378</v>
      </c>
      <c r="M72" s="7">
        <f t="shared" si="7"/>
        <v>991.1982880000002</v>
      </c>
      <c r="N72" s="8"/>
      <c r="O72" s="8">
        <f t="shared" si="8"/>
        <v>991.1982880000002</v>
      </c>
      <c r="P72" s="8"/>
      <c r="Q72" s="8">
        <f t="shared" si="9"/>
        <v>-991.1982880000002</v>
      </c>
    </row>
    <row r="73" spans="2:17" ht="17.25" customHeight="1">
      <c r="B73" s="18">
        <v>70</v>
      </c>
      <c r="C73" s="70" t="s">
        <v>128</v>
      </c>
      <c r="D73" s="137">
        <v>57.9</v>
      </c>
      <c r="E73" s="6">
        <v>3</v>
      </c>
      <c r="F73" s="7">
        <f>$E$80/SUM($E$4:$E$75)*3</f>
        <v>0</v>
      </c>
      <c r="G73" s="7">
        <f>E81/B75</f>
        <v>0</v>
      </c>
      <c r="H73" s="7">
        <v>180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1099.51</v>
      </c>
      <c r="M73" s="7">
        <f t="shared" si="7"/>
        <v>1205.06296</v>
      </c>
      <c r="N73" s="8"/>
      <c r="O73" s="8">
        <f t="shared" si="8"/>
        <v>1205.06296</v>
      </c>
      <c r="P73" s="8"/>
      <c r="Q73" s="8">
        <f t="shared" si="9"/>
        <v>-1205.06296</v>
      </c>
    </row>
    <row r="74" spans="2:17" ht="17.25" customHeight="1">
      <c r="B74" s="18">
        <v>71</v>
      </c>
      <c r="C74" s="70" t="s">
        <v>129</v>
      </c>
      <c r="D74" s="137">
        <v>28.56</v>
      </c>
      <c r="E74" s="6">
        <v>1</v>
      </c>
      <c r="F74" s="7">
        <f>$E$80/SUM($E$4:$E$75)*1</f>
        <v>0</v>
      </c>
      <c r="G74" s="7">
        <f>E81/B75</f>
        <v>0</v>
      </c>
      <c r="H74" s="7">
        <v>180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897.064</v>
      </c>
      <c r="M74" s="7">
        <f t="shared" si="7"/>
        <v>983.182144</v>
      </c>
      <c r="N74" s="8"/>
      <c r="O74" s="8">
        <f t="shared" si="8"/>
        <v>983.182144</v>
      </c>
      <c r="P74" s="8"/>
      <c r="Q74" s="8">
        <f t="shared" si="9"/>
        <v>-983.182144</v>
      </c>
    </row>
    <row r="75" spans="2:17" ht="17.25" customHeight="1">
      <c r="B75" s="18">
        <v>72</v>
      </c>
      <c r="C75" s="70" t="s">
        <v>130</v>
      </c>
      <c r="D75" s="137">
        <v>27</v>
      </c>
      <c r="E75" s="6">
        <v>1</v>
      </c>
      <c r="F75" s="7">
        <f>$E$80/SUM($E$4:$E$75)*1</f>
        <v>0</v>
      </c>
      <c r="G75" s="7">
        <f>E81/B75</f>
        <v>0</v>
      </c>
      <c r="H75" s="7">
        <v>180</v>
      </c>
      <c r="I75" s="7">
        <v>200</v>
      </c>
      <c r="J75" s="7">
        <v>320</v>
      </c>
      <c r="K75" s="7">
        <f t="shared" si="5"/>
        <v>186.3</v>
      </c>
      <c r="L75" s="7">
        <f>SUM(F75:K75)</f>
        <v>886.3</v>
      </c>
      <c r="M75" s="7">
        <f t="shared" si="7"/>
        <v>971.3848</v>
      </c>
      <c r="N75" s="8"/>
      <c r="O75" s="8">
        <f t="shared" si="8"/>
        <v>971.3848</v>
      </c>
      <c r="P75" s="8"/>
      <c r="Q75" s="8">
        <f t="shared" si="9"/>
        <v>-971.3848</v>
      </c>
    </row>
    <row r="76" spans="2:17" ht="21.75" customHeight="1">
      <c r="B76" s="19"/>
      <c r="C76" s="72" t="s">
        <v>3</v>
      </c>
      <c r="D76" s="7">
        <f aca="true" t="shared" si="10" ref="D76:Q76">SUM(D4:D75)</f>
        <v>3511.8700000000017</v>
      </c>
      <c r="E76" s="9">
        <f t="shared" si="10"/>
        <v>146</v>
      </c>
      <c r="F76" s="7">
        <f t="shared" si="10"/>
        <v>0</v>
      </c>
      <c r="G76" s="7">
        <f>SUM(G4:G75)</f>
        <v>0</v>
      </c>
      <c r="H76" s="7">
        <f t="shared" si="10"/>
        <v>12960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 t="shared" si="10"/>
        <v>74631.90300000002</v>
      </c>
      <c r="M76" s="7">
        <f t="shared" si="10"/>
        <v>81796.56568800002</v>
      </c>
      <c r="N76" s="8">
        <f t="shared" si="10"/>
        <v>1500</v>
      </c>
      <c r="O76" s="8">
        <f t="shared" si="10"/>
        <v>83296.56568800002</v>
      </c>
      <c r="P76" s="8">
        <f t="shared" si="10"/>
        <v>0</v>
      </c>
      <c r="Q76" s="8">
        <f t="shared" si="10"/>
        <v>-83296.56568800002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22"/>
      <c r="M77" s="22"/>
      <c r="N77" s="22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0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0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12960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76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44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0</v>
      </c>
      <c r="M83" s="48">
        <f>SUM(L83*0.096)</f>
        <v>0</v>
      </c>
      <c r="N83" s="48">
        <f>SUM(L83:M83)</f>
        <v>0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50400</v>
      </c>
      <c r="M84" s="48">
        <f>SUM(L84*0.096)</f>
        <v>4838.400000000001</v>
      </c>
      <c r="N84" s="48">
        <f>SUM(L84:M84)</f>
        <v>55238.4</v>
      </c>
      <c r="O84" s="38"/>
      <c r="P84" s="22"/>
      <c r="Q84" s="22"/>
    </row>
    <row r="85" spans="2:17" ht="27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74631.90299999999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74631.90299999999</v>
      </c>
      <c r="M86" s="48">
        <f>SUM(M83:M85)</f>
        <v>7164.662687999999</v>
      </c>
      <c r="N86" s="48">
        <f>SUM(N83:N85)</f>
        <v>81796.56568799999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21.75" customHeigh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21.75" customHeight="1" thickBot="1">
      <c r="B95" s="22"/>
      <c r="C95" s="27"/>
      <c r="D95" s="27"/>
      <c r="E95" s="27"/>
      <c r="F95" s="26"/>
      <c r="G95" s="26"/>
      <c r="H95" s="26"/>
      <c r="I95" s="23"/>
      <c r="J95" s="23"/>
      <c r="K95" s="22"/>
      <c r="L95" s="22"/>
      <c r="M95" s="22"/>
      <c r="N95" s="22"/>
      <c r="O95" s="22"/>
      <c r="P95" s="22"/>
      <c r="Q95" s="22"/>
    </row>
    <row r="96" spans="2:17" ht="12.75" customHeight="1">
      <c r="B96" s="160" t="s">
        <v>181</v>
      </c>
      <c r="C96" s="160"/>
      <c r="D96" s="160"/>
      <c r="E96" s="160" t="s">
        <v>174</v>
      </c>
      <c r="F96" s="160"/>
      <c r="G96" s="160"/>
      <c r="H96" s="160"/>
      <c r="I96" s="160"/>
      <c r="J96" s="160"/>
      <c r="K96" s="150" t="s">
        <v>178</v>
      </c>
      <c r="L96" s="151"/>
      <c r="M96" s="151"/>
      <c r="N96" s="152"/>
      <c r="O96" s="40"/>
      <c r="P96" s="40"/>
      <c r="Q96" s="22"/>
    </row>
    <row r="97" spans="2:17" ht="12.75" customHeight="1">
      <c r="B97" s="161"/>
      <c r="C97" s="161"/>
      <c r="D97" s="161"/>
      <c r="E97" s="161"/>
      <c r="F97" s="161"/>
      <c r="G97" s="161"/>
      <c r="H97" s="161"/>
      <c r="I97" s="161"/>
      <c r="J97" s="161"/>
      <c r="K97" s="153"/>
      <c r="L97" s="154"/>
      <c r="M97" s="154"/>
      <c r="N97" s="155"/>
      <c r="O97" s="40"/>
      <c r="P97" s="40"/>
      <c r="Q97" s="22"/>
    </row>
    <row r="98" spans="2:17" ht="12.75" customHeight="1" thickBot="1">
      <c r="B98" s="162"/>
      <c r="C98" s="162"/>
      <c r="D98" s="162"/>
      <c r="E98" s="162"/>
      <c r="F98" s="162"/>
      <c r="G98" s="162"/>
      <c r="H98" s="162"/>
      <c r="I98" s="162"/>
      <c r="J98" s="162"/>
      <c r="K98" s="156"/>
      <c r="L98" s="157"/>
      <c r="M98" s="157"/>
      <c r="N98" s="158"/>
      <c r="O98" s="40"/>
      <c r="P98" s="40"/>
      <c r="Q98" s="22"/>
    </row>
    <row r="99" spans="2:17" ht="18" customHeight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3"/>
      <c r="Q99" s="22"/>
    </row>
    <row r="100" spans="2:17" ht="18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8.75" customHeight="1">
      <c r="B101" s="144" t="s">
        <v>11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39"/>
      <c r="P101" s="39"/>
      <c r="Q101" s="22"/>
    </row>
    <row r="102" spans="2:17" ht="18.75" customHeight="1" thickBot="1">
      <c r="B102" s="22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22"/>
    </row>
    <row r="103" spans="2:17" ht="15.75" thickBot="1">
      <c r="B103" s="141" t="s">
        <v>12</v>
      </c>
      <c r="C103" s="142"/>
      <c r="D103" s="143"/>
      <c r="E103" s="141" t="s">
        <v>63</v>
      </c>
      <c r="F103" s="142"/>
      <c r="G103" s="142"/>
      <c r="H103" s="142"/>
      <c r="I103" s="142"/>
      <c r="J103" s="142"/>
      <c r="K103" s="142"/>
      <c r="L103" s="142"/>
      <c r="M103" s="142"/>
      <c r="N103" s="143"/>
      <c r="O103" s="40"/>
      <c r="P103" s="40"/>
      <c r="Q103" s="22"/>
    </row>
    <row r="104" spans="2:17" ht="15.75" thickBot="1">
      <c r="B104" s="141" t="s">
        <v>13</v>
      </c>
      <c r="C104" s="142"/>
      <c r="D104" s="143"/>
      <c r="E104" s="141" t="s">
        <v>28</v>
      </c>
      <c r="F104" s="142"/>
      <c r="G104" s="142"/>
      <c r="H104" s="142"/>
      <c r="I104" s="142"/>
      <c r="J104" s="142"/>
      <c r="K104" s="142"/>
      <c r="L104" s="142"/>
      <c r="M104" s="142"/>
      <c r="N104" s="143"/>
      <c r="O104" s="40"/>
      <c r="P104" s="40"/>
      <c r="Q104" s="22"/>
    </row>
    <row r="105" spans="2:17" ht="15.75" thickBot="1">
      <c r="B105" s="141" t="s">
        <v>14</v>
      </c>
      <c r="C105" s="142"/>
      <c r="D105" s="143"/>
      <c r="E105" s="141" t="s">
        <v>29</v>
      </c>
      <c r="F105" s="142"/>
      <c r="G105" s="142"/>
      <c r="H105" s="142"/>
      <c r="I105" s="142"/>
      <c r="J105" s="142"/>
      <c r="K105" s="142"/>
      <c r="L105" s="142"/>
      <c r="M105" s="142"/>
      <c r="N105" s="143"/>
      <c r="O105" s="40"/>
      <c r="P105" s="40"/>
      <c r="Q105" s="22"/>
    </row>
    <row r="106" spans="2:17" ht="15.75" thickBot="1">
      <c r="B106" s="141" t="s">
        <v>15</v>
      </c>
      <c r="C106" s="142"/>
      <c r="D106" s="143"/>
      <c r="E106" s="172" t="s">
        <v>16</v>
      </c>
      <c r="F106" s="173"/>
      <c r="G106" s="173"/>
      <c r="H106" s="173"/>
      <c r="I106" s="173"/>
      <c r="J106" s="173"/>
      <c r="K106" s="173"/>
      <c r="L106" s="173"/>
      <c r="M106" s="173"/>
      <c r="N106" s="174"/>
      <c r="O106" s="41"/>
      <c r="P106" s="41"/>
      <c r="Q106" s="22"/>
    </row>
    <row r="107" spans="2:17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9.5">
      <c r="B108" s="144" t="s">
        <v>210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39"/>
      <c r="P108" s="39"/>
      <c r="Q108" s="22"/>
    </row>
    <row r="109" spans="2:17" ht="20.25" thickBot="1">
      <c r="B109" s="22"/>
      <c r="C109" s="22"/>
      <c r="D109" s="22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22"/>
    </row>
    <row r="110" spans="2:17" ht="18.75" thickBot="1">
      <c r="B110" s="163" t="s">
        <v>17</v>
      </c>
      <c r="C110" s="163"/>
      <c r="D110" s="163"/>
      <c r="E110" s="42">
        <f>SUM(N86)</f>
        <v>81796.56568799999</v>
      </c>
      <c r="F110" s="141" t="s">
        <v>18</v>
      </c>
      <c r="G110" s="142"/>
      <c r="H110" s="142"/>
      <c r="I110" s="142"/>
      <c r="J110" s="142"/>
      <c r="K110" s="142"/>
      <c r="L110" s="142"/>
      <c r="M110" s="142"/>
      <c r="N110" s="143"/>
      <c r="O110" s="40"/>
      <c r="P110" s="40"/>
      <c r="Q110" s="22"/>
    </row>
    <row r="111" spans="2:17" ht="15.75" thickBot="1">
      <c r="B111" s="164" t="s">
        <v>19</v>
      </c>
      <c r="C111" s="164"/>
      <c r="D111" s="164"/>
      <c r="E111" s="36">
        <f>SUM(N84)</f>
        <v>55238.4</v>
      </c>
      <c r="F111" s="141" t="s">
        <v>20</v>
      </c>
      <c r="G111" s="142"/>
      <c r="H111" s="142"/>
      <c r="I111" s="142"/>
      <c r="J111" s="142"/>
      <c r="K111" s="142"/>
      <c r="L111" s="142"/>
      <c r="M111" s="142"/>
      <c r="N111" s="143"/>
      <c r="O111" s="40"/>
      <c r="P111" s="40"/>
      <c r="Q111" s="22"/>
    </row>
    <row r="112" spans="2:17" ht="15.75" thickBot="1">
      <c r="B112" s="164" t="s">
        <v>19</v>
      </c>
      <c r="C112" s="164"/>
      <c r="D112" s="164"/>
      <c r="E112" s="36">
        <f>SUM(N83)</f>
        <v>0</v>
      </c>
      <c r="F112" s="141" t="s">
        <v>21</v>
      </c>
      <c r="G112" s="142"/>
      <c r="H112" s="142"/>
      <c r="I112" s="142"/>
      <c r="J112" s="142"/>
      <c r="K112" s="142"/>
      <c r="L112" s="142"/>
      <c r="M112" s="142"/>
      <c r="N112" s="143"/>
      <c r="O112" s="40"/>
      <c r="P112" s="40"/>
      <c r="Q112" s="22"/>
    </row>
    <row r="113" spans="2:17" ht="15.75" thickBot="1">
      <c r="B113" s="164" t="s">
        <v>19</v>
      </c>
      <c r="C113" s="164"/>
      <c r="D113" s="164"/>
      <c r="E113" s="36">
        <f>SUM(N85)</f>
        <v>26558.165687999986</v>
      </c>
      <c r="F113" s="141" t="s">
        <v>32</v>
      </c>
      <c r="G113" s="142"/>
      <c r="H113" s="142"/>
      <c r="I113" s="142"/>
      <c r="J113" s="142"/>
      <c r="K113" s="142"/>
      <c r="L113" s="142"/>
      <c r="M113" s="142"/>
      <c r="N113" s="143"/>
      <c r="O113" s="40"/>
      <c r="P113" s="40"/>
      <c r="Q113" s="22"/>
    </row>
    <row r="114" spans="2:17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5">
      <c r="B115" s="22"/>
      <c r="C115" s="22"/>
      <c r="D115" s="22"/>
      <c r="E115" s="176" t="s">
        <v>211</v>
      </c>
      <c r="F115" s="175"/>
      <c r="G115" s="175"/>
      <c r="H115" s="175"/>
      <c r="I115" s="28" t="s">
        <v>22</v>
      </c>
      <c r="J115" s="29"/>
      <c r="K115" s="43"/>
      <c r="L115" s="177" t="s">
        <v>43</v>
      </c>
      <c r="M115" s="177"/>
      <c r="N115" s="177"/>
      <c r="O115" s="43"/>
      <c r="P115" s="22"/>
      <c r="Q115" s="22"/>
    </row>
    <row r="116" spans="2:17" ht="15">
      <c r="B116" s="22"/>
      <c r="C116" s="22"/>
      <c r="D116" s="22"/>
      <c r="E116" s="175" t="s">
        <v>23</v>
      </c>
      <c r="F116" s="175"/>
      <c r="G116" s="175"/>
      <c r="H116" s="175"/>
      <c r="I116" s="29"/>
      <c r="J116" s="29"/>
      <c r="L116" s="175" t="s">
        <v>24</v>
      </c>
      <c r="M116" s="175"/>
      <c r="N116" s="175"/>
      <c r="O116" s="44"/>
      <c r="P116" s="22"/>
      <c r="Q116" s="22"/>
    </row>
    <row r="117" spans="2:17" ht="12.75">
      <c r="B117" s="22"/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2"/>
      <c r="O117" s="24"/>
      <c r="P117" s="23"/>
      <c r="Q117" s="22"/>
    </row>
    <row r="118" spans="2:17" ht="12.75"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2"/>
      <c r="O118" s="24"/>
      <c r="P118" s="23"/>
      <c r="Q118" s="22"/>
    </row>
    <row r="119" spans="2:17" ht="13.5" thickBot="1">
      <c r="B119" s="22"/>
      <c r="C119" s="22"/>
      <c r="D119" s="22"/>
      <c r="E119" s="22"/>
      <c r="F119" s="23"/>
      <c r="G119" s="23"/>
      <c r="H119" s="23"/>
      <c r="I119" s="23"/>
      <c r="J119" s="23"/>
      <c r="K119" s="23"/>
      <c r="L119" s="23"/>
      <c r="M119" s="23"/>
      <c r="N119" s="22"/>
      <c r="O119" s="24"/>
      <c r="P119" s="23"/>
      <c r="Q119" s="22"/>
    </row>
    <row r="120" spans="2:17" ht="12.75" customHeight="1">
      <c r="B120" s="160" t="s">
        <v>181</v>
      </c>
      <c r="C120" s="160"/>
      <c r="D120" s="160"/>
      <c r="E120" s="160" t="s">
        <v>174</v>
      </c>
      <c r="F120" s="160"/>
      <c r="G120" s="160"/>
      <c r="H120" s="160"/>
      <c r="I120" s="160"/>
      <c r="J120" s="160"/>
      <c r="K120" s="150" t="s">
        <v>178</v>
      </c>
      <c r="L120" s="151"/>
      <c r="M120" s="151"/>
      <c r="N120" s="152"/>
      <c r="O120" s="40"/>
      <c r="P120" s="40"/>
      <c r="Q120" s="22"/>
    </row>
    <row r="121" spans="2:17" ht="12.75" customHeight="1">
      <c r="B121" s="161"/>
      <c r="C121" s="161"/>
      <c r="D121" s="161"/>
      <c r="E121" s="161"/>
      <c r="F121" s="161"/>
      <c r="G121" s="161"/>
      <c r="H121" s="161"/>
      <c r="I121" s="161"/>
      <c r="J121" s="161"/>
      <c r="K121" s="153"/>
      <c r="L121" s="154"/>
      <c r="M121" s="154"/>
      <c r="N121" s="155"/>
      <c r="O121" s="40"/>
      <c r="P121" s="40"/>
      <c r="Q121" s="22"/>
    </row>
    <row r="122" spans="2:17" ht="12.75" customHeight="1" thickBot="1">
      <c r="B122" s="162"/>
      <c r="C122" s="162"/>
      <c r="D122" s="162"/>
      <c r="E122" s="162"/>
      <c r="F122" s="162"/>
      <c r="G122" s="162"/>
      <c r="H122" s="162"/>
      <c r="I122" s="162"/>
      <c r="J122" s="162"/>
      <c r="K122" s="156"/>
      <c r="L122" s="157"/>
      <c r="M122" s="157"/>
      <c r="N122" s="158"/>
      <c r="O122" s="40"/>
      <c r="P122" s="40"/>
      <c r="Q122" s="22"/>
    </row>
    <row r="123" spans="2:17" ht="13.5" thickBot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3"/>
      <c r="Q123" s="22"/>
    </row>
    <row r="124" spans="2:17" s="4" customFormat="1" ht="21" customHeight="1" thickBot="1">
      <c r="B124" s="164" t="s">
        <v>133</v>
      </c>
      <c r="C124" s="164"/>
      <c r="D124" s="164"/>
      <c r="E124" s="141" t="s">
        <v>132</v>
      </c>
      <c r="F124" s="142"/>
      <c r="G124" s="142"/>
      <c r="H124" s="142"/>
      <c r="I124" s="142"/>
      <c r="J124" s="143"/>
      <c r="K124" s="164" t="s">
        <v>168</v>
      </c>
      <c r="L124" s="164"/>
      <c r="M124" s="164"/>
      <c r="N124" s="164"/>
      <c r="O124" s="40"/>
      <c r="P124" s="40"/>
      <c r="Q124" s="30"/>
    </row>
    <row r="125" spans="2:17" s="4" customFormat="1" ht="21" customHeight="1" thickBot="1">
      <c r="B125" s="164" t="s">
        <v>35</v>
      </c>
      <c r="C125" s="164"/>
      <c r="D125" s="164"/>
      <c r="E125" s="141" t="s">
        <v>31</v>
      </c>
      <c r="F125" s="142"/>
      <c r="G125" s="142"/>
      <c r="H125" s="142"/>
      <c r="I125" s="142"/>
      <c r="J125" s="143"/>
      <c r="K125" s="164" t="s">
        <v>40</v>
      </c>
      <c r="L125" s="164"/>
      <c r="M125" s="164"/>
      <c r="N125" s="164"/>
      <c r="O125" s="40"/>
      <c r="P125" s="40"/>
      <c r="Q125" s="30"/>
    </row>
    <row r="126" spans="5:17" ht="15" customHeight="1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/>
    </row>
    <row r="127" spans="5:17" ht="14.25" customHeight="1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/>
    </row>
    <row r="128" spans="6:17" ht="15" customHeight="1">
      <c r="F128"/>
      <c r="G128"/>
      <c r="H128"/>
      <c r="I128"/>
      <c r="J128"/>
      <c r="K128"/>
      <c r="L128"/>
      <c r="M128"/>
      <c r="N128"/>
      <c r="O128"/>
      <c r="P128"/>
      <c r="Q128"/>
    </row>
    <row r="129" spans="6:17" ht="20.25" customHeight="1">
      <c r="F129"/>
      <c r="G129"/>
      <c r="H129"/>
      <c r="I129"/>
      <c r="J129"/>
      <c r="K129"/>
      <c r="L129"/>
      <c r="M129"/>
      <c r="N129"/>
      <c r="O129"/>
      <c r="P129"/>
      <c r="Q129"/>
    </row>
    <row r="130" spans="6:17" ht="20.25" customHeight="1">
      <c r="F130"/>
      <c r="G130"/>
      <c r="H130"/>
      <c r="I130"/>
      <c r="J130"/>
      <c r="K130"/>
      <c r="L130"/>
      <c r="M130"/>
      <c r="N130"/>
      <c r="O130"/>
      <c r="P130"/>
      <c r="Q130"/>
    </row>
    <row r="131" spans="6:17" ht="15" customHeight="1">
      <c r="F131"/>
      <c r="G131"/>
      <c r="H131"/>
      <c r="I131"/>
      <c r="J131"/>
      <c r="K131"/>
      <c r="L131"/>
      <c r="M131"/>
      <c r="N131"/>
      <c r="O131"/>
      <c r="P131"/>
      <c r="Q131"/>
    </row>
    <row r="132" spans="6:17" ht="15" customHeight="1" thickBot="1"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" customHeight="1">
      <c r="B133" s="160" t="s">
        <v>181</v>
      </c>
      <c r="C133" s="160"/>
      <c r="D133" s="160"/>
      <c r="E133" s="160" t="s">
        <v>174</v>
      </c>
      <c r="F133" s="160"/>
      <c r="G133" s="160"/>
      <c r="H133" s="160"/>
      <c r="I133" s="160"/>
      <c r="J133" s="160"/>
      <c r="K133" s="150" t="s">
        <v>178</v>
      </c>
      <c r="L133" s="151"/>
      <c r="M133" s="151"/>
      <c r="N133" s="152"/>
      <c r="O133"/>
      <c r="P133"/>
      <c r="Q133"/>
    </row>
    <row r="134" spans="2:17" ht="12" customHeight="1">
      <c r="B134" s="161"/>
      <c r="C134" s="161"/>
      <c r="D134" s="161"/>
      <c r="E134" s="161"/>
      <c r="F134" s="161"/>
      <c r="G134" s="161"/>
      <c r="H134" s="161"/>
      <c r="I134" s="161"/>
      <c r="J134" s="161"/>
      <c r="K134" s="153"/>
      <c r="L134" s="154"/>
      <c r="M134" s="154"/>
      <c r="N134" s="155"/>
      <c r="O134"/>
      <c r="P134"/>
      <c r="Q134"/>
    </row>
    <row r="135" spans="2:17" ht="12" customHeight="1" thickBot="1">
      <c r="B135" s="162"/>
      <c r="C135" s="162"/>
      <c r="D135" s="162"/>
      <c r="E135" s="162"/>
      <c r="F135" s="162"/>
      <c r="G135" s="162"/>
      <c r="H135" s="162"/>
      <c r="I135" s="162"/>
      <c r="J135" s="162"/>
      <c r="K135" s="156"/>
      <c r="L135" s="157"/>
      <c r="M135" s="157"/>
      <c r="N135" s="158"/>
      <c r="O135"/>
      <c r="P135"/>
      <c r="Q135"/>
    </row>
    <row r="136" spans="2:17" ht="1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/>
      <c r="O136"/>
      <c r="P136"/>
      <c r="Q136"/>
    </row>
    <row r="137" spans="2:17" ht="18" customHeight="1">
      <c r="B137" s="144" t="s">
        <v>11</v>
      </c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/>
      <c r="P137"/>
      <c r="Q137"/>
    </row>
    <row r="138" spans="2:17" ht="15" customHeight="1" thickBot="1">
      <c r="B138" s="22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/>
      <c r="O138"/>
      <c r="P138"/>
      <c r="Q138"/>
    </row>
    <row r="139" spans="2:17" ht="15.75" thickBot="1">
      <c r="B139" s="141" t="s">
        <v>12</v>
      </c>
      <c r="C139" s="142"/>
      <c r="D139" s="143"/>
      <c r="E139" s="141" t="s">
        <v>63</v>
      </c>
      <c r="F139" s="142"/>
      <c r="G139" s="142"/>
      <c r="H139" s="142"/>
      <c r="I139" s="142"/>
      <c r="J139" s="142"/>
      <c r="K139" s="142"/>
      <c r="L139" s="142"/>
      <c r="M139" s="142"/>
      <c r="N139" s="143"/>
      <c r="O139"/>
      <c r="P139"/>
      <c r="Q139"/>
    </row>
    <row r="140" spans="2:17" ht="15.75" thickBot="1">
      <c r="B140" s="141" t="s">
        <v>13</v>
      </c>
      <c r="C140" s="142"/>
      <c r="D140" s="143"/>
      <c r="E140" s="141" t="s">
        <v>28</v>
      </c>
      <c r="F140" s="142"/>
      <c r="G140" s="142"/>
      <c r="H140" s="142"/>
      <c r="I140" s="142"/>
      <c r="J140" s="142"/>
      <c r="K140" s="142"/>
      <c r="L140" s="142"/>
      <c r="M140" s="142"/>
      <c r="N140" s="143"/>
      <c r="O140"/>
      <c r="P140"/>
      <c r="Q140"/>
    </row>
    <row r="141" spans="2:17" ht="15.75" thickBot="1">
      <c r="B141" s="141" t="s">
        <v>14</v>
      </c>
      <c r="C141" s="142"/>
      <c r="D141" s="143"/>
      <c r="E141" s="141" t="s">
        <v>29</v>
      </c>
      <c r="F141" s="142"/>
      <c r="G141" s="142"/>
      <c r="H141" s="142"/>
      <c r="I141" s="142"/>
      <c r="J141" s="142"/>
      <c r="K141" s="142"/>
      <c r="L141" s="142"/>
      <c r="M141" s="142"/>
      <c r="N141" s="143"/>
      <c r="O141"/>
      <c r="P141"/>
      <c r="Q141"/>
    </row>
    <row r="142" spans="2:17" ht="15.75" thickBot="1">
      <c r="B142" s="141" t="s">
        <v>15</v>
      </c>
      <c r="C142" s="142"/>
      <c r="D142" s="143"/>
      <c r="E142" s="172" t="s">
        <v>16</v>
      </c>
      <c r="F142" s="173"/>
      <c r="G142" s="173"/>
      <c r="H142" s="173"/>
      <c r="I142" s="173"/>
      <c r="J142" s="173"/>
      <c r="K142" s="173"/>
      <c r="L142" s="173"/>
      <c r="M142" s="173"/>
      <c r="N142" s="174"/>
      <c r="O142"/>
      <c r="P142"/>
      <c r="Q142"/>
    </row>
    <row r="143" spans="2:17" ht="1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/>
      <c r="O143"/>
      <c r="P143"/>
      <c r="Q143"/>
    </row>
    <row r="144" spans="2:17" ht="18" customHeight="1">
      <c r="B144" s="144" t="s">
        <v>210</v>
      </c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/>
      <c r="P144"/>
      <c r="Q144"/>
    </row>
    <row r="145" spans="2:17" ht="15" customHeight="1" thickBot="1">
      <c r="B145" s="22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/>
      <c r="O145"/>
      <c r="P145"/>
      <c r="Q145"/>
    </row>
    <row r="146" spans="2:17" ht="15.75" customHeight="1" thickBot="1">
      <c r="B146" s="178" t="s">
        <v>17</v>
      </c>
      <c r="C146" s="179"/>
      <c r="D146" s="180"/>
      <c r="E146" s="133">
        <f>SUM(N83+N84)</f>
        <v>55238.4</v>
      </c>
      <c r="F146" s="141" t="s">
        <v>18</v>
      </c>
      <c r="G146" s="142"/>
      <c r="H146" s="142"/>
      <c r="I146" s="142"/>
      <c r="J146" s="142"/>
      <c r="K146" s="142"/>
      <c r="L146" s="142"/>
      <c r="M146" s="142"/>
      <c r="N146" s="143"/>
      <c r="O146"/>
      <c r="P146"/>
      <c r="Q146"/>
    </row>
    <row r="147" spans="2:17" ht="15.75" thickBot="1">
      <c r="B147" s="141" t="s">
        <v>19</v>
      </c>
      <c r="C147" s="142"/>
      <c r="D147" s="143"/>
      <c r="E147" s="132">
        <f>SUM(N84)</f>
        <v>55238.4</v>
      </c>
      <c r="F147" s="141" t="s">
        <v>20</v>
      </c>
      <c r="G147" s="142"/>
      <c r="H147" s="142"/>
      <c r="I147" s="142"/>
      <c r="J147" s="142"/>
      <c r="K147" s="142"/>
      <c r="L147" s="142"/>
      <c r="M147" s="142"/>
      <c r="N147" s="143"/>
      <c r="O147" s="131"/>
      <c r="P147"/>
      <c r="Q147"/>
    </row>
    <row r="148" spans="2:15" ht="15.75" thickBot="1">
      <c r="B148" s="141" t="s">
        <v>19</v>
      </c>
      <c r="C148" s="142"/>
      <c r="D148" s="143"/>
      <c r="E148" s="132">
        <f>SUM(N83)</f>
        <v>0</v>
      </c>
      <c r="F148" s="141" t="s">
        <v>21</v>
      </c>
      <c r="G148" s="142"/>
      <c r="H148" s="142"/>
      <c r="I148" s="142"/>
      <c r="J148" s="142"/>
      <c r="K148" s="142"/>
      <c r="L148" s="142"/>
      <c r="M148" s="142"/>
      <c r="N148" s="143"/>
      <c r="O148" s="131"/>
    </row>
    <row r="149" spans="2:14" ht="15">
      <c r="B149" s="49"/>
      <c r="C149" s="49"/>
      <c r="D149" s="49"/>
      <c r="E149" s="51"/>
      <c r="F149" s="51"/>
      <c r="G149" s="49"/>
      <c r="H149" s="49"/>
      <c r="I149" s="49"/>
      <c r="J149" s="49"/>
      <c r="K149" s="49"/>
      <c r="L149" s="49"/>
      <c r="M149" s="49"/>
      <c r="N149" s="49"/>
    </row>
    <row r="150" spans="2:13" ht="15">
      <c r="B150" s="49"/>
      <c r="C150" s="49"/>
      <c r="D150" s="49"/>
      <c r="E150" s="176" t="s">
        <v>211</v>
      </c>
      <c r="F150" s="175"/>
      <c r="G150" s="175"/>
      <c r="H150" s="28" t="s">
        <v>22</v>
      </c>
      <c r="I150" s="29"/>
      <c r="K150" s="177" t="s">
        <v>45</v>
      </c>
      <c r="L150" s="177"/>
      <c r="M150" s="177"/>
    </row>
    <row r="151" spans="2:13" ht="15">
      <c r="B151" s="49"/>
      <c r="C151" s="49"/>
      <c r="D151" s="49"/>
      <c r="E151" s="175" t="s">
        <v>23</v>
      </c>
      <c r="F151" s="175"/>
      <c r="G151" s="175"/>
      <c r="H151" s="29"/>
      <c r="I151" s="29"/>
      <c r="J151" s="29"/>
      <c r="K151" s="175" t="s">
        <v>24</v>
      </c>
      <c r="L151" s="175"/>
      <c r="M151" s="175"/>
    </row>
    <row r="152" spans="2:13" ht="15">
      <c r="B152" s="49"/>
      <c r="C152" s="49"/>
      <c r="D152" s="49"/>
      <c r="E152" s="51"/>
      <c r="F152" s="51"/>
      <c r="G152" s="49"/>
      <c r="H152" s="49"/>
      <c r="I152" s="49"/>
      <c r="J152" s="49"/>
      <c r="K152" s="49"/>
      <c r="L152" s="49"/>
      <c r="M152" s="49"/>
    </row>
    <row r="153" spans="2:14" ht="18" customHeight="1">
      <c r="B153" s="144" t="s">
        <v>136</v>
      </c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</row>
    <row r="154" spans="2:14" ht="15" customHeight="1" thickBo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</row>
    <row r="155" spans="2:14" ht="15.75" customHeight="1" thickBot="1">
      <c r="B155" s="141" t="s">
        <v>12</v>
      </c>
      <c r="C155" s="142"/>
      <c r="D155" s="143"/>
      <c r="E155" s="141" t="s">
        <v>63</v>
      </c>
      <c r="F155" s="142"/>
      <c r="G155" s="142"/>
      <c r="H155" s="142"/>
      <c r="I155" s="142"/>
      <c r="J155" s="142"/>
      <c r="K155" s="142"/>
      <c r="L155" s="142"/>
      <c r="M155" s="142"/>
      <c r="N155" s="143"/>
    </row>
    <row r="156" spans="2:14" ht="15.75" customHeight="1" thickBot="1">
      <c r="B156" s="141" t="s">
        <v>13</v>
      </c>
      <c r="C156" s="142"/>
      <c r="D156" s="143"/>
      <c r="E156" s="141" t="s">
        <v>28</v>
      </c>
      <c r="F156" s="142"/>
      <c r="G156" s="142"/>
      <c r="H156" s="142"/>
      <c r="I156" s="142"/>
      <c r="J156" s="142"/>
      <c r="K156" s="142"/>
      <c r="L156" s="142"/>
      <c r="M156" s="142"/>
      <c r="N156" s="143"/>
    </row>
    <row r="157" spans="2:14" ht="15.75" customHeight="1" thickBot="1">
      <c r="B157" s="141" t="s">
        <v>14</v>
      </c>
      <c r="C157" s="142"/>
      <c r="D157" s="143"/>
      <c r="E157" s="141" t="s">
        <v>29</v>
      </c>
      <c r="F157" s="142"/>
      <c r="G157" s="142"/>
      <c r="H157" s="142"/>
      <c r="I157" s="142"/>
      <c r="J157" s="142"/>
      <c r="K157" s="142"/>
      <c r="L157" s="142"/>
      <c r="M157" s="142"/>
      <c r="N157" s="143"/>
    </row>
    <row r="158" spans="2:14" ht="15.75" customHeight="1" thickBot="1">
      <c r="B158" s="141" t="s">
        <v>15</v>
      </c>
      <c r="C158" s="142"/>
      <c r="D158" s="143"/>
      <c r="E158" s="172" t="s">
        <v>16</v>
      </c>
      <c r="F158" s="173"/>
      <c r="G158" s="173"/>
      <c r="H158" s="173"/>
      <c r="I158" s="173"/>
      <c r="J158" s="173"/>
      <c r="K158" s="173"/>
      <c r="L158" s="173"/>
      <c r="M158" s="173"/>
      <c r="N158" s="174"/>
    </row>
    <row r="159" spans="2:14" ht="15" customHeight="1">
      <c r="B159" s="49"/>
      <c r="C159" s="49"/>
      <c r="D159" s="49"/>
      <c r="E159" s="74"/>
      <c r="F159" s="74"/>
      <c r="G159" s="74"/>
      <c r="H159" s="74"/>
      <c r="I159" s="74"/>
      <c r="J159" s="74"/>
      <c r="K159" s="74"/>
      <c r="L159" s="74"/>
      <c r="M159" s="74"/>
      <c r="N159" s="74"/>
    </row>
    <row r="160" spans="2:14" ht="18" customHeight="1">
      <c r="B160" s="144" t="s">
        <v>210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</row>
    <row r="161" spans="2:13" ht="15" customHeight="1" thickBot="1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</row>
    <row r="162" spans="2:14" ht="15.75" customHeight="1" thickBot="1">
      <c r="B162" s="178" t="s">
        <v>17</v>
      </c>
      <c r="C162" s="179"/>
      <c r="D162" s="180"/>
      <c r="E162" s="133">
        <f>SUM(N85)</f>
        <v>26558.165687999986</v>
      </c>
      <c r="F162" s="141" t="s">
        <v>18</v>
      </c>
      <c r="G162" s="142"/>
      <c r="H162" s="142"/>
      <c r="I162" s="142"/>
      <c r="J162" s="142"/>
      <c r="K162" s="142"/>
      <c r="L162" s="142"/>
      <c r="M162" s="142"/>
      <c r="N162" s="143"/>
    </row>
    <row r="163" spans="2:14" ht="15.75" thickBot="1">
      <c r="B163" s="141" t="s">
        <v>19</v>
      </c>
      <c r="C163" s="142"/>
      <c r="D163" s="143"/>
      <c r="E163" s="132" t="s">
        <v>135</v>
      </c>
      <c r="F163" s="141" t="s">
        <v>32</v>
      </c>
      <c r="G163" s="142"/>
      <c r="H163" s="142"/>
      <c r="I163" s="142"/>
      <c r="J163" s="142"/>
      <c r="K163" s="142"/>
      <c r="L163" s="142"/>
      <c r="M163" s="142"/>
      <c r="N163" s="143"/>
    </row>
    <row r="164" spans="2:13" ht="15">
      <c r="B164" s="49"/>
      <c r="C164" s="49"/>
      <c r="D164" s="49"/>
      <c r="E164" s="51"/>
      <c r="F164" s="51"/>
      <c r="G164" s="49"/>
      <c r="H164" s="49"/>
      <c r="I164" s="49"/>
      <c r="J164" s="49"/>
      <c r="K164" s="49"/>
      <c r="L164" s="49"/>
      <c r="M164" s="49"/>
    </row>
    <row r="165" spans="2:13" ht="15">
      <c r="B165" s="22"/>
      <c r="C165" s="22"/>
      <c r="D165" s="22"/>
      <c r="E165" s="176" t="s">
        <v>211</v>
      </c>
      <c r="F165" s="175"/>
      <c r="G165" s="175"/>
      <c r="H165" s="28" t="s">
        <v>22</v>
      </c>
      <c r="I165" s="29"/>
      <c r="K165" s="177" t="s">
        <v>45</v>
      </c>
      <c r="L165" s="177"/>
      <c r="M165" s="177"/>
    </row>
    <row r="166" spans="2:13" ht="15">
      <c r="B166" s="22"/>
      <c r="C166" s="22"/>
      <c r="D166" s="22"/>
      <c r="E166" s="175" t="s">
        <v>23</v>
      </c>
      <c r="F166" s="175"/>
      <c r="G166" s="175"/>
      <c r="H166" s="29"/>
      <c r="I166" s="29"/>
      <c r="J166" s="29"/>
      <c r="K166" s="175" t="s">
        <v>24</v>
      </c>
      <c r="L166" s="175"/>
      <c r="M166" s="175"/>
    </row>
    <row r="167" spans="2:14" ht="13.5" thickBot="1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2:14" ht="15.75" thickBot="1">
      <c r="B168" s="164" t="s">
        <v>133</v>
      </c>
      <c r="C168" s="164"/>
      <c r="D168" s="164"/>
      <c r="E168" s="141" t="s">
        <v>132</v>
      </c>
      <c r="F168" s="142"/>
      <c r="G168" s="142"/>
      <c r="H168" s="142"/>
      <c r="I168" s="142"/>
      <c r="J168" s="143"/>
      <c r="K168" s="164" t="s">
        <v>168</v>
      </c>
      <c r="L168" s="164"/>
      <c r="M168" s="164"/>
      <c r="N168" s="164"/>
    </row>
    <row r="169" spans="2:14" ht="15.75" thickBot="1">
      <c r="B169" s="164" t="s">
        <v>35</v>
      </c>
      <c r="C169" s="164"/>
      <c r="D169" s="164"/>
      <c r="E169" s="141" t="s">
        <v>31</v>
      </c>
      <c r="F169" s="142"/>
      <c r="G169" s="142"/>
      <c r="H169" s="142"/>
      <c r="I169" s="142"/>
      <c r="J169" s="143"/>
      <c r="K169" s="164" t="s">
        <v>40</v>
      </c>
      <c r="L169" s="164"/>
      <c r="M169" s="164"/>
      <c r="N169" s="164"/>
    </row>
  </sheetData>
  <sheetProtection/>
  <mergeCells count="99">
    <mergeCell ref="F162:N162"/>
    <mergeCell ref="F163:N163"/>
    <mergeCell ref="F146:N146"/>
    <mergeCell ref="F147:N147"/>
    <mergeCell ref="F148:N148"/>
    <mergeCell ref="K166:M166"/>
    <mergeCell ref="K165:M165"/>
    <mergeCell ref="B160:N160"/>
    <mergeCell ref="B155:D155"/>
    <mergeCell ref="B157:D157"/>
    <mergeCell ref="B156:D156"/>
    <mergeCell ref="E156:N156"/>
    <mergeCell ref="E157:N157"/>
    <mergeCell ref="B169:D169"/>
    <mergeCell ref="E169:J169"/>
    <mergeCell ref="K169:N169"/>
    <mergeCell ref="B163:D163"/>
    <mergeCell ref="B168:D168"/>
    <mergeCell ref="E168:J168"/>
    <mergeCell ref="E165:G165"/>
    <mergeCell ref="K168:N168"/>
    <mergeCell ref="B153:N153"/>
    <mergeCell ref="B162:D162"/>
    <mergeCell ref="E155:N155"/>
    <mergeCell ref="E166:G166"/>
    <mergeCell ref="B139:D139"/>
    <mergeCell ref="E139:N139"/>
    <mergeCell ref="B140:D140"/>
    <mergeCell ref="B147:D147"/>
    <mergeCell ref="B148:D148"/>
    <mergeCell ref="B142:D142"/>
    <mergeCell ref="E142:N142"/>
    <mergeCell ref="B144:N144"/>
    <mergeCell ref="B146:D146"/>
    <mergeCell ref="E140:N140"/>
    <mergeCell ref="B141:D141"/>
    <mergeCell ref="E141:N141"/>
    <mergeCell ref="B125:D125"/>
    <mergeCell ref="E125:J125"/>
    <mergeCell ref="K125:N125"/>
    <mergeCell ref="B133:D135"/>
    <mergeCell ref="E133:J135"/>
    <mergeCell ref="K133:N135"/>
    <mergeCell ref="B137:N137"/>
    <mergeCell ref="B113:D113"/>
    <mergeCell ref="F113:N113"/>
    <mergeCell ref="E115:H115"/>
    <mergeCell ref="L115:N115"/>
    <mergeCell ref="B124:D124"/>
    <mergeCell ref="E124:J124"/>
    <mergeCell ref="K124:N124"/>
    <mergeCell ref="E116:H116"/>
    <mergeCell ref="L116:N116"/>
    <mergeCell ref="F110:N110"/>
    <mergeCell ref="B111:D111"/>
    <mergeCell ref="F111:N111"/>
    <mergeCell ref="B112:D112"/>
    <mergeCell ref="F112:N112"/>
    <mergeCell ref="B110:D110"/>
    <mergeCell ref="B84:D84"/>
    <mergeCell ref="G84:K84"/>
    <mergeCell ref="B78:E79"/>
    <mergeCell ref="G78:K80"/>
    <mergeCell ref="K96:N98"/>
    <mergeCell ref="L80:N80"/>
    <mergeCell ref="G82:K82"/>
    <mergeCell ref="B83:D83"/>
    <mergeCell ref="G86:K86"/>
    <mergeCell ref="B96:D98"/>
    <mergeCell ref="E96:J98"/>
    <mergeCell ref="B101:N101"/>
    <mergeCell ref="B120:D122"/>
    <mergeCell ref="E120:J122"/>
    <mergeCell ref="B104:D104"/>
    <mergeCell ref="E104:N104"/>
    <mergeCell ref="B105:D105"/>
    <mergeCell ref="E105:N105"/>
    <mergeCell ref="B103:D103"/>
    <mergeCell ref="E103:N103"/>
    <mergeCell ref="B2:O2"/>
    <mergeCell ref="B80:D80"/>
    <mergeCell ref="B81:D81"/>
    <mergeCell ref="B82:D82"/>
    <mergeCell ref="B85:D85"/>
    <mergeCell ref="B86:D86"/>
    <mergeCell ref="L78:N78"/>
    <mergeCell ref="L79:N79"/>
    <mergeCell ref="G85:K85"/>
    <mergeCell ref="G83:K83"/>
    <mergeCell ref="B106:D106"/>
    <mergeCell ref="E106:N106"/>
    <mergeCell ref="B158:D158"/>
    <mergeCell ref="E158:N158"/>
    <mergeCell ref="E150:G150"/>
    <mergeCell ref="K150:M150"/>
    <mergeCell ref="E151:G151"/>
    <mergeCell ref="K151:M151"/>
    <mergeCell ref="K120:N122"/>
    <mergeCell ref="B108:N108"/>
  </mergeCells>
  <hyperlinks>
    <hyperlink ref="E106" r:id="rId1" display="radojevicboban@gmail.com"/>
    <hyperlink ref="E142" r:id="rId2" display="radojevicboban@gmail.com"/>
    <hyperlink ref="E158" r:id="rId3" display="radojevicboban@gmail.com"/>
  </hyperlinks>
  <printOptions horizontalCentered="1" verticalCentered="1"/>
  <pageMargins left="0" right="0" top="0" bottom="0" header="0" footer="0"/>
  <pageSetup horizontalDpi="600" verticalDpi="600" orientation="landscape" paperSize="9" r:id="rId6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67"/>
  <sheetViews>
    <sheetView zoomScale="90" zoomScaleNormal="90" zoomScalePageLayoutView="0" workbookViewId="0" topLeftCell="A57">
      <selection activeCell="S66" sqref="S66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28.7109375" style="0" customWidth="1"/>
    <col min="4" max="4" width="8.7109375" style="0" customWidth="1"/>
    <col min="5" max="5" width="10.57421875" style="0" customWidth="1"/>
    <col min="6" max="7" width="7.7109375" style="1" customWidth="1"/>
    <col min="8" max="8" width="8.57421875" style="1" customWidth="1"/>
    <col min="9" max="11" width="8.7109375" style="1" customWidth="1"/>
    <col min="12" max="12" width="12.7109375" style="1" customWidth="1"/>
    <col min="13" max="13" width="10.140625" style="1" customWidth="1"/>
    <col min="14" max="14" width="10.8515625" style="1" customWidth="1"/>
    <col min="15" max="15" width="9.7109375" style="2" customWidth="1"/>
    <col min="16" max="16" width="9.7109375" style="1" customWidth="1"/>
    <col min="17" max="17" width="12.7109375" style="1" customWidth="1"/>
  </cols>
  <sheetData>
    <row r="1" ht="12.75"/>
    <row r="2" spans="2:17" ht="21" customHeight="1">
      <c r="B2" s="147" t="s">
        <v>212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2"/>
      <c r="Q2" s="33"/>
    </row>
    <row r="3" spans="2:17" ht="30" customHeight="1">
      <c r="B3" s="11" t="s">
        <v>26</v>
      </c>
      <c r="C3" s="69" t="s">
        <v>0</v>
      </c>
      <c r="D3" s="12" t="s">
        <v>36</v>
      </c>
      <c r="E3" s="12" t="s">
        <v>7</v>
      </c>
      <c r="F3" s="13" t="s">
        <v>1</v>
      </c>
      <c r="G3" s="14" t="s">
        <v>137</v>
      </c>
      <c r="H3" s="14" t="s">
        <v>2</v>
      </c>
      <c r="I3" s="14" t="s">
        <v>27</v>
      </c>
      <c r="J3" s="14" t="s">
        <v>34</v>
      </c>
      <c r="K3" s="14" t="s">
        <v>42</v>
      </c>
      <c r="L3" s="15" t="s">
        <v>139</v>
      </c>
      <c r="M3" s="14" t="s">
        <v>9</v>
      </c>
      <c r="N3" s="16" t="s">
        <v>33</v>
      </c>
      <c r="O3" s="17" t="s">
        <v>10</v>
      </c>
      <c r="P3" s="13" t="s">
        <v>4</v>
      </c>
      <c r="Q3" s="12" t="s">
        <v>5</v>
      </c>
    </row>
    <row r="4" spans="2:17" ht="17.25" customHeight="1">
      <c r="B4" s="18">
        <v>1</v>
      </c>
      <c r="C4" s="70" t="s">
        <v>64</v>
      </c>
      <c r="D4" s="137">
        <v>77.5</v>
      </c>
      <c r="E4" s="6">
        <v>1</v>
      </c>
      <c r="F4" s="7">
        <f>$E$80/SUM($E$4:$E$75)*1</f>
        <v>0</v>
      </c>
      <c r="G4" s="7">
        <f>E81/B75</f>
        <v>0</v>
      </c>
      <c r="H4" s="7">
        <v>180</v>
      </c>
      <c r="I4" s="7">
        <v>200</v>
      </c>
      <c r="J4" s="7">
        <v>320</v>
      </c>
      <c r="K4" s="7">
        <f>SUM(D4*6.9)</f>
        <v>534.75</v>
      </c>
      <c r="L4" s="7">
        <f>SUM(F4:K4)</f>
        <v>1234.75</v>
      </c>
      <c r="M4" s="7">
        <f>SUM(L4*1.096)</f>
        <v>1353.286</v>
      </c>
      <c r="N4" s="8"/>
      <c r="O4" s="8">
        <f>SUM(M4:N4)</f>
        <v>1353.286</v>
      </c>
      <c r="P4" s="8"/>
      <c r="Q4" s="8">
        <f>SUM(P4-O4)</f>
        <v>-1353.286</v>
      </c>
    </row>
    <row r="5" spans="2:17" ht="17.25" customHeight="1">
      <c r="B5" s="18">
        <v>2</v>
      </c>
      <c r="C5" s="70" t="s">
        <v>65</v>
      </c>
      <c r="D5" s="137">
        <v>69.27</v>
      </c>
      <c r="E5" s="6">
        <v>3</v>
      </c>
      <c r="F5" s="7">
        <f>$E$80/SUM($E$4:$E$75)*3</f>
        <v>0</v>
      </c>
      <c r="G5" s="7">
        <f>E81/B75</f>
        <v>0</v>
      </c>
      <c r="H5" s="7">
        <v>180</v>
      </c>
      <c r="I5" s="7">
        <v>200</v>
      </c>
      <c r="J5" s="7">
        <v>320</v>
      </c>
      <c r="K5" s="7">
        <f aca="true" t="shared" si="0" ref="K5:K68">SUM(D5*6.9)</f>
        <v>477.963</v>
      </c>
      <c r="L5" s="7">
        <f aca="true" t="shared" si="1" ref="L5:L68">SUM(F5:K5)</f>
        <v>1177.963</v>
      </c>
      <c r="M5" s="7">
        <f aca="true" t="shared" si="2" ref="M5:M68">SUM(L5*1.096)</f>
        <v>1291.047448</v>
      </c>
      <c r="N5" s="8">
        <v>150</v>
      </c>
      <c r="O5" s="8">
        <f aca="true" t="shared" si="3" ref="O5:O68">SUM(M5:N5)</f>
        <v>1441.047448</v>
      </c>
      <c r="P5" s="8"/>
      <c r="Q5" s="8">
        <f aca="true" t="shared" si="4" ref="Q5:Q68">SUM(P5-O5)</f>
        <v>-1441.047448</v>
      </c>
    </row>
    <row r="6" spans="2:17" ht="17.25" customHeight="1">
      <c r="B6" s="18">
        <v>3</v>
      </c>
      <c r="C6" s="70" t="s">
        <v>131</v>
      </c>
      <c r="D6" s="137">
        <v>50.4</v>
      </c>
      <c r="E6" s="6">
        <v>1</v>
      </c>
      <c r="F6" s="7">
        <f>$E$80/SUM($E$4:$E$75)*1</f>
        <v>0</v>
      </c>
      <c r="G6" s="7">
        <f>E81/B75</f>
        <v>0</v>
      </c>
      <c r="H6" s="7">
        <v>180</v>
      </c>
      <c r="I6" s="7">
        <v>200</v>
      </c>
      <c r="J6" s="7">
        <v>320</v>
      </c>
      <c r="K6" s="7">
        <f t="shared" si="0"/>
        <v>347.76</v>
      </c>
      <c r="L6" s="7">
        <f t="shared" si="1"/>
        <v>1047.76</v>
      </c>
      <c r="M6" s="7">
        <f t="shared" si="2"/>
        <v>1148.3449600000001</v>
      </c>
      <c r="N6" s="8"/>
      <c r="O6" s="8">
        <f t="shared" si="3"/>
        <v>1148.3449600000001</v>
      </c>
      <c r="P6" s="8"/>
      <c r="Q6" s="8">
        <f t="shared" si="4"/>
        <v>-1148.3449600000001</v>
      </c>
    </row>
    <row r="7" spans="2:17" ht="17.25" customHeight="1">
      <c r="B7" s="18">
        <v>4</v>
      </c>
      <c r="C7" s="70" t="s">
        <v>66</v>
      </c>
      <c r="D7" s="137">
        <v>28.17</v>
      </c>
      <c r="E7" s="6">
        <v>2</v>
      </c>
      <c r="F7" s="7">
        <f>$E$80/SUM($E$4:$E$75)*2</f>
        <v>0</v>
      </c>
      <c r="G7" s="7">
        <f>E81/B75</f>
        <v>0</v>
      </c>
      <c r="H7" s="7">
        <v>180</v>
      </c>
      <c r="I7" s="7">
        <v>200</v>
      </c>
      <c r="J7" s="7">
        <v>320</v>
      </c>
      <c r="K7" s="7">
        <f t="shared" si="0"/>
        <v>194.37300000000002</v>
      </c>
      <c r="L7" s="7">
        <f t="shared" si="1"/>
        <v>894.373</v>
      </c>
      <c r="M7" s="7">
        <f t="shared" si="2"/>
        <v>980.2328080000001</v>
      </c>
      <c r="N7" s="8"/>
      <c r="O7" s="8">
        <f t="shared" si="3"/>
        <v>980.2328080000001</v>
      </c>
      <c r="P7" s="8"/>
      <c r="Q7" s="8">
        <f t="shared" si="4"/>
        <v>-980.2328080000001</v>
      </c>
    </row>
    <row r="8" spans="2:17" ht="17.25" customHeight="1">
      <c r="B8" s="18">
        <v>5</v>
      </c>
      <c r="C8" s="70" t="s">
        <v>67</v>
      </c>
      <c r="D8" s="137">
        <v>50.96</v>
      </c>
      <c r="E8" s="6">
        <v>2</v>
      </c>
      <c r="F8" s="7">
        <f>$E$80/SUM($E$4:$E$75)*2</f>
        <v>0</v>
      </c>
      <c r="G8" s="7">
        <f>E81/B75</f>
        <v>0</v>
      </c>
      <c r="H8" s="7">
        <v>180</v>
      </c>
      <c r="I8" s="7">
        <v>200</v>
      </c>
      <c r="J8" s="7">
        <v>320</v>
      </c>
      <c r="K8" s="7">
        <f t="shared" si="0"/>
        <v>351.624</v>
      </c>
      <c r="L8" s="7">
        <f t="shared" si="1"/>
        <v>1051.624</v>
      </c>
      <c r="M8" s="7">
        <f t="shared" si="2"/>
        <v>1152.5799040000002</v>
      </c>
      <c r="N8" s="8"/>
      <c r="O8" s="8">
        <f t="shared" si="3"/>
        <v>1152.5799040000002</v>
      </c>
      <c r="P8" s="8"/>
      <c r="Q8" s="8">
        <f t="shared" si="4"/>
        <v>-1152.5799040000002</v>
      </c>
    </row>
    <row r="9" spans="2:17" ht="17.25" customHeight="1">
      <c r="B9" s="18">
        <v>6</v>
      </c>
      <c r="C9" s="70" t="s">
        <v>166</v>
      </c>
      <c r="D9" s="137">
        <v>77.5</v>
      </c>
      <c r="E9" s="6">
        <v>1</v>
      </c>
      <c r="F9" s="7">
        <f>$E$80/SUM($E$4:$E$75)*1</f>
        <v>0</v>
      </c>
      <c r="G9" s="7">
        <f>E81/B75</f>
        <v>0</v>
      </c>
      <c r="H9" s="7">
        <v>180</v>
      </c>
      <c r="I9" s="7">
        <v>200</v>
      </c>
      <c r="J9" s="7">
        <v>320</v>
      </c>
      <c r="K9" s="7">
        <f t="shared" si="0"/>
        <v>534.75</v>
      </c>
      <c r="L9" s="7">
        <f t="shared" si="1"/>
        <v>1234.75</v>
      </c>
      <c r="M9" s="7">
        <f t="shared" si="2"/>
        <v>1353.286</v>
      </c>
      <c r="N9" s="8"/>
      <c r="O9" s="8">
        <f t="shared" si="3"/>
        <v>1353.286</v>
      </c>
      <c r="P9" s="8"/>
      <c r="Q9" s="8">
        <f t="shared" si="4"/>
        <v>-1353.286</v>
      </c>
    </row>
    <row r="10" spans="2:17" ht="17.25" customHeight="1">
      <c r="B10" s="18">
        <v>7</v>
      </c>
      <c r="C10" s="70" t="s">
        <v>68</v>
      </c>
      <c r="D10" s="137">
        <v>69.27</v>
      </c>
      <c r="E10" s="6">
        <v>4</v>
      </c>
      <c r="F10" s="7">
        <f>$E$80/SUM($E$4:$E$75)*4</f>
        <v>0</v>
      </c>
      <c r="G10" s="7">
        <f>E81/B75</f>
        <v>0</v>
      </c>
      <c r="H10" s="7">
        <v>180</v>
      </c>
      <c r="I10" s="7">
        <v>200</v>
      </c>
      <c r="J10" s="7">
        <v>320</v>
      </c>
      <c r="K10" s="7">
        <f t="shared" si="0"/>
        <v>477.963</v>
      </c>
      <c r="L10" s="7">
        <f t="shared" si="1"/>
        <v>1177.963</v>
      </c>
      <c r="M10" s="7">
        <f t="shared" si="2"/>
        <v>1291.047448</v>
      </c>
      <c r="N10" s="8"/>
      <c r="O10" s="8">
        <f t="shared" si="3"/>
        <v>1291.047448</v>
      </c>
      <c r="P10" s="8"/>
      <c r="Q10" s="8">
        <f t="shared" si="4"/>
        <v>-1291.047448</v>
      </c>
    </row>
    <row r="11" spans="2:17" ht="17.25" customHeight="1">
      <c r="B11" s="18">
        <v>8</v>
      </c>
      <c r="C11" s="70" t="s">
        <v>69</v>
      </c>
      <c r="D11" s="137">
        <v>50.4</v>
      </c>
      <c r="E11" s="6">
        <v>1</v>
      </c>
      <c r="F11" s="7">
        <f>$E$80/SUM($E$4:$E$75)*1</f>
        <v>0</v>
      </c>
      <c r="G11" s="7">
        <f>E81/B75</f>
        <v>0</v>
      </c>
      <c r="H11" s="7">
        <v>180</v>
      </c>
      <c r="I11" s="7">
        <v>200</v>
      </c>
      <c r="J11" s="7">
        <v>320</v>
      </c>
      <c r="K11" s="7">
        <f t="shared" si="0"/>
        <v>347.76</v>
      </c>
      <c r="L11" s="7">
        <f t="shared" si="1"/>
        <v>1047.76</v>
      </c>
      <c r="M11" s="7">
        <f t="shared" si="2"/>
        <v>1148.3449600000001</v>
      </c>
      <c r="N11" s="8"/>
      <c r="O11" s="8">
        <f t="shared" si="3"/>
        <v>1148.3449600000001</v>
      </c>
      <c r="P11" s="8"/>
      <c r="Q11" s="8">
        <f t="shared" si="4"/>
        <v>-1148.3449600000001</v>
      </c>
    </row>
    <row r="12" spans="2:17" ht="17.25" customHeight="1">
      <c r="B12" s="18">
        <v>9</v>
      </c>
      <c r="C12" s="70" t="s">
        <v>70</v>
      </c>
      <c r="D12" s="137">
        <v>28.17</v>
      </c>
      <c r="E12" s="6">
        <v>1</v>
      </c>
      <c r="F12" s="7">
        <f>$E$80/SUM($E$4:$E$75)*1</f>
        <v>0</v>
      </c>
      <c r="G12" s="7">
        <f>E81/B75</f>
        <v>0</v>
      </c>
      <c r="H12" s="7">
        <v>180</v>
      </c>
      <c r="I12" s="7">
        <v>200</v>
      </c>
      <c r="J12" s="7">
        <v>320</v>
      </c>
      <c r="K12" s="7">
        <f t="shared" si="0"/>
        <v>194.37300000000002</v>
      </c>
      <c r="L12" s="7">
        <f t="shared" si="1"/>
        <v>894.373</v>
      </c>
      <c r="M12" s="7">
        <f t="shared" si="2"/>
        <v>980.2328080000001</v>
      </c>
      <c r="N12" s="8"/>
      <c r="O12" s="8">
        <f t="shared" si="3"/>
        <v>980.2328080000001</v>
      </c>
      <c r="P12" s="8"/>
      <c r="Q12" s="8">
        <f t="shared" si="4"/>
        <v>-980.2328080000001</v>
      </c>
    </row>
    <row r="13" spans="2:17" ht="17.25" customHeight="1">
      <c r="B13" s="18">
        <v>10</v>
      </c>
      <c r="C13" s="70" t="s">
        <v>71</v>
      </c>
      <c r="D13" s="137">
        <v>50.96</v>
      </c>
      <c r="E13" s="6">
        <v>4</v>
      </c>
      <c r="F13" s="7">
        <f>$E$80/SUM($E$4:$E$75)*4</f>
        <v>0</v>
      </c>
      <c r="G13" s="7">
        <f>E81/B75</f>
        <v>0</v>
      </c>
      <c r="H13" s="7">
        <v>180</v>
      </c>
      <c r="I13" s="7">
        <v>200</v>
      </c>
      <c r="J13" s="7">
        <v>320</v>
      </c>
      <c r="K13" s="7">
        <f t="shared" si="0"/>
        <v>351.624</v>
      </c>
      <c r="L13" s="7">
        <f t="shared" si="1"/>
        <v>1051.624</v>
      </c>
      <c r="M13" s="7">
        <f t="shared" si="2"/>
        <v>1152.5799040000002</v>
      </c>
      <c r="N13" s="8"/>
      <c r="O13" s="8">
        <f t="shared" si="3"/>
        <v>1152.5799040000002</v>
      </c>
      <c r="P13" s="8"/>
      <c r="Q13" s="8">
        <f t="shared" si="4"/>
        <v>-1152.5799040000002</v>
      </c>
    </row>
    <row r="14" spans="2:17" ht="17.25" customHeight="1">
      <c r="B14" s="18">
        <v>11</v>
      </c>
      <c r="C14" s="70" t="s">
        <v>72</v>
      </c>
      <c r="D14" s="137">
        <v>77.5</v>
      </c>
      <c r="E14" s="6">
        <v>2</v>
      </c>
      <c r="F14" s="7">
        <f>$E$80/SUM($E$4:$E$75)*2</f>
        <v>0</v>
      </c>
      <c r="G14" s="7">
        <f>E81/B75</f>
        <v>0</v>
      </c>
      <c r="H14" s="7">
        <v>180</v>
      </c>
      <c r="I14" s="7">
        <v>200</v>
      </c>
      <c r="J14" s="7">
        <v>320</v>
      </c>
      <c r="K14" s="7">
        <f t="shared" si="0"/>
        <v>534.75</v>
      </c>
      <c r="L14" s="7">
        <f t="shared" si="1"/>
        <v>1234.75</v>
      </c>
      <c r="M14" s="7">
        <f t="shared" si="2"/>
        <v>1353.286</v>
      </c>
      <c r="N14" s="8">
        <v>150</v>
      </c>
      <c r="O14" s="8">
        <f t="shared" si="3"/>
        <v>1503.286</v>
      </c>
      <c r="P14" s="8"/>
      <c r="Q14" s="8">
        <f t="shared" si="4"/>
        <v>-1503.286</v>
      </c>
    </row>
    <row r="15" spans="2:17" ht="17.25" customHeight="1">
      <c r="B15" s="18">
        <v>12</v>
      </c>
      <c r="C15" s="70" t="s">
        <v>73</v>
      </c>
      <c r="D15" s="137">
        <v>69.27</v>
      </c>
      <c r="E15" s="6">
        <v>2</v>
      </c>
      <c r="F15" s="7">
        <f>$E$80/SUM($E$4:$E$75)*2</f>
        <v>0</v>
      </c>
      <c r="G15" s="7">
        <f>E81/B75</f>
        <v>0</v>
      </c>
      <c r="H15" s="7">
        <v>180</v>
      </c>
      <c r="I15" s="7">
        <v>200</v>
      </c>
      <c r="J15" s="7">
        <v>320</v>
      </c>
      <c r="K15" s="7">
        <f t="shared" si="0"/>
        <v>477.963</v>
      </c>
      <c r="L15" s="7">
        <f t="shared" si="1"/>
        <v>1177.963</v>
      </c>
      <c r="M15" s="7">
        <f t="shared" si="2"/>
        <v>1291.047448</v>
      </c>
      <c r="N15" s="8"/>
      <c r="O15" s="8">
        <f t="shared" si="3"/>
        <v>1291.047448</v>
      </c>
      <c r="P15" s="8"/>
      <c r="Q15" s="8">
        <f t="shared" si="4"/>
        <v>-1291.047448</v>
      </c>
    </row>
    <row r="16" spans="2:17" ht="17.25" customHeight="1">
      <c r="B16" s="18">
        <v>13</v>
      </c>
      <c r="C16" s="70" t="s">
        <v>167</v>
      </c>
      <c r="D16" s="137">
        <v>50.4</v>
      </c>
      <c r="E16" s="6">
        <v>1</v>
      </c>
      <c r="F16" s="7">
        <f>$E$80/SUM($E$4:$E$75)*1</f>
        <v>0</v>
      </c>
      <c r="G16" s="7">
        <f>E81/B75</f>
        <v>0</v>
      </c>
      <c r="H16" s="7">
        <v>180</v>
      </c>
      <c r="I16" s="7">
        <v>200</v>
      </c>
      <c r="J16" s="7">
        <v>320</v>
      </c>
      <c r="K16" s="7">
        <f t="shared" si="0"/>
        <v>347.76</v>
      </c>
      <c r="L16" s="7">
        <f t="shared" si="1"/>
        <v>1047.76</v>
      </c>
      <c r="M16" s="7">
        <f t="shared" si="2"/>
        <v>1148.3449600000001</v>
      </c>
      <c r="N16" s="8"/>
      <c r="O16" s="8">
        <f t="shared" si="3"/>
        <v>1148.3449600000001</v>
      </c>
      <c r="P16" s="8"/>
      <c r="Q16" s="8">
        <f t="shared" si="4"/>
        <v>-1148.3449600000001</v>
      </c>
    </row>
    <row r="17" spans="2:17" ht="17.25" customHeight="1">
      <c r="B17" s="18">
        <v>14</v>
      </c>
      <c r="C17" s="70" t="s">
        <v>74</v>
      </c>
      <c r="D17" s="137">
        <v>28.17</v>
      </c>
      <c r="E17" s="6">
        <v>1</v>
      </c>
      <c r="F17" s="7">
        <f>$E$80/SUM($E$4:$E$75)*1</f>
        <v>0</v>
      </c>
      <c r="G17" s="7">
        <f>E81/B75</f>
        <v>0</v>
      </c>
      <c r="H17" s="7">
        <v>180</v>
      </c>
      <c r="I17" s="7">
        <v>200</v>
      </c>
      <c r="J17" s="7">
        <v>320</v>
      </c>
      <c r="K17" s="7">
        <f t="shared" si="0"/>
        <v>194.37300000000002</v>
      </c>
      <c r="L17" s="7">
        <f t="shared" si="1"/>
        <v>894.373</v>
      </c>
      <c r="M17" s="7">
        <f t="shared" si="2"/>
        <v>980.2328080000001</v>
      </c>
      <c r="N17" s="8"/>
      <c r="O17" s="8">
        <f t="shared" si="3"/>
        <v>980.2328080000001</v>
      </c>
      <c r="P17" s="8"/>
      <c r="Q17" s="8">
        <f t="shared" si="4"/>
        <v>-980.2328080000001</v>
      </c>
    </row>
    <row r="18" spans="2:17" ht="17.25" customHeight="1">
      <c r="B18" s="18">
        <v>15</v>
      </c>
      <c r="C18" s="70" t="s">
        <v>75</v>
      </c>
      <c r="D18" s="137">
        <v>50.96</v>
      </c>
      <c r="E18" s="6">
        <v>3</v>
      </c>
      <c r="F18" s="7">
        <f>$E$80/SUM($E$4:$E$75)*3</f>
        <v>0</v>
      </c>
      <c r="G18" s="7">
        <f>E81/B75</f>
        <v>0</v>
      </c>
      <c r="H18" s="7">
        <v>180</v>
      </c>
      <c r="I18" s="7">
        <v>200</v>
      </c>
      <c r="J18" s="7">
        <v>320</v>
      </c>
      <c r="K18" s="7">
        <f t="shared" si="0"/>
        <v>351.624</v>
      </c>
      <c r="L18" s="7">
        <f t="shared" si="1"/>
        <v>1051.624</v>
      </c>
      <c r="M18" s="7">
        <f t="shared" si="2"/>
        <v>1152.5799040000002</v>
      </c>
      <c r="N18" s="8"/>
      <c r="O18" s="8">
        <f t="shared" si="3"/>
        <v>1152.5799040000002</v>
      </c>
      <c r="P18" s="8"/>
      <c r="Q18" s="8">
        <f t="shared" si="4"/>
        <v>-1152.5799040000002</v>
      </c>
    </row>
    <row r="19" spans="2:17" ht="17.25" customHeight="1">
      <c r="B19" s="18">
        <v>16</v>
      </c>
      <c r="C19" s="70" t="s">
        <v>76</v>
      </c>
      <c r="D19" s="137">
        <v>77.5</v>
      </c>
      <c r="E19" s="6">
        <v>3</v>
      </c>
      <c r="F19" s="7">
        <f>$E$80/SUM($E$4:$E$75)*3</f>
        <v>0</v>
      </c>
      <c r="G19" s="7">
        <f>E81/B75</f>
        <v>0</v>
      </c>
      <c r="H19" s="7">
        <v>180</v>
      </c>
      <c r="I19" s="7">
        <v>200</v>
      </c>
      <c r="J19" s="7">
        <v>320</v>
      </c>
      <c r="K19" s="7">
        <f t="shared" si="0"/>
        <v>534.75</v>
      </c>
      <c r="L19" s="7">
        <f t="shared" si="1"/>
        <v>1234.75</v>
      </c>
      <c r="M19" s="7">
        <f t="shared" si="2"/>
        <v>1353.286</v>
      </c>
      <c r="N19" s="8"/>
      <c r="O19" s="8">
        <f t="shared" si="3"/>
        <v>1353.286</v>
      </c>
      <c r="P19" s="8"/>
      <c r="Q19" s="8">
        <f t="shared" si="4"/>
        <v>-1353.286</v>
      </c>
    </row>
    <row r="20" spans="2:17" ht="17.25" customHeight="1">
      <c r="B20" s="18">
        <v>17</v>
      </c>
      <c r="C20" s="70" t="s">
        <v>77</v>
      </c>
      <c r="D20" s="137">
        <v>69.27</v>
      </c>
      <c r="E20" s="6">
        <v>3</v>
      </c>
      <c r="F20" s="7">
        <f>$E$80/SUM($E$4:$E$75)*3</f>
        <v>0</v>
      </c>
      <c r="G20" s="7">
        <f>E81/B75</f>
        <v>0</v>
      </c>
      <c r="H20" s="7">
        <v>180</v>
      </c>
      <c r="I20" s="7">
        <v>200</v>
      </c>
      <c r="J20" s="7">
        <v>320</v>
      </c>
      <c r="K20" s="7">
        <f t="shared" si="0"/>
        <v>477.963</v>
      </c>
      <c r="L20" s="7">
        <f t="shared" si="1"/>
        <v>1177.963</v>
      </c>
      <c r="M20" s="7">
        <f t="shared" si="2"/>
        <v>1291.047448</v>
      </c>
      <c r="N20" s="8">
        <v>150</v>
      </c>
      <c r="O20" s="8">
        <f t="shared" si="3"/>
        <v>1441.047448</v>
      </c>
      <c r="P20" s="8"/>
      <c r="Q20" s="8">
        <f t="shared" si="4"/>
        <v>-1441.047448</v>
      </c>
    </row>
    <row r="21" spans="2:17" ht="17.25" customHeight="1">
      <c r="B21" s="18">
        <v>18</v>
      </c>
      <c r="C21" s="70" t="s">
        <v>78</v>
      </c>
      <c r="D21" s="137">
        <v>50.4</v>
      </c>
      <c r="E21" s="6">
        <v>3</v>
      </c>
      <c r="F21" s="7">
        <f>$E$80/SUM($E$4:$E$75)*3</f>
        <v>0</v>
      </c>
      <c r="G21" s="7">
        <f>E81/B75</f>
        <v>0</v>
      </c>
      <c r="H21" s="7">
        <v>180</v>
      </c>
      <c r="I21" s="7">
        <v>200</v>
      </c>
      <c r="J21" s="7">
        <v>320</v>
      </c>
      <c r="K21" s="7">
        <f t="shared" si="0"/>
        <v>347.76</v>
      </c>
      <c r="L21" s="7">
        <f t="shared" si="1"/>
        <v>1047.76</v>
      </c>
      <c r="M21" s="7">
        <f t="shared" si="2"/>
        <v>1148.3449600000001</v>
      </c>
      <c r="N21" s="8"/>
      <c r="O21" s="8">
        <f t="shared" si="3"/>
        <v>1148.3449600000001</v>
      </c>
      <c r="P21" s="8"/>
      <c r="Q21" s="8">
        <f t="shared" si="4"/>
        <v>-1148.3449600000001</v>
      </c>
    </row>
    <row r="22" spans="2:17" ht="17.25" customHeight="1">
      <c r="B22" s="18">
        <v>19</v>
      </c>
      <c r="C22" s="70" t="s">
        <v>79</v>
      </c>
      <c r="D22" s="137">
        <v>28.17</v>
      </c>
      <c r="E22" s="6">
        <v>1</v>
      </c>
      <c r="F22" s="7">
        <f>$E$80/SUM($E$4:$E$75)*1</f>
        <v>0</v>
      </c>
      <c r="G22" s="7">
        <f>E81/B75</f>
        <v>0</v>
      </c>
      <c r="H22" s="7">
        <v>180</v>
      </c>
      <c r="I22" s="7">
        <v>200</v>
      </c>
      <c r="J22" s="7">
        <v>320</v>
      </c>
      <c r="K22" s="7">
        <f t="shared" si="0"/>
        <v>194.37300000000002</v>
      </c>
      <c r="L22" s="7">
        <f t="shared" si="1"/>
        <v>894.373</v>
      </c>
      <c r="M22" s="7">
        <f t="shared" si="2"/>
        <v>980.2328080000001</v>
      </c>
      <c r="N22" s="8"/>
      <c r="O22" s="8">
        <f t="shared" si="3"/>
        <v>980.2328080000001</v>
      </c>
      <c r="P22" s="8"/>
      <c r="Q22" s="8">
        <f t="shared" si="4"/>
        <v>-980.2328080000001</v>
      </c>
    </row>
    <row r="23" spans="2:17" ht="17.25" customHeight="1">
      <c r="B23" s="18">
        <v>20</v>
      </c>
      <c r="C23" s="70" t="s">
        <v>80</v>
      </c>
      <c r="D23" s="137">
        <v>50.96</v>
      </c>
      <c r="E23" s="6">
        <v>1</v>
      </c>
      <c r="F23" s="7">
        <f>$E$80/SUM($E$4:$E$75)*1</f>
        <v>0</v>
      </c>
      <c r="G23" s="7">
        <f>E81/B75</f>
        <v>0</v>
      </c>
      <c r="H23" s="7">
        <v>180</v>
      </c>
      <c r="I23" s="7">
        <v>200</v>
      </c>
      <c r="J23" s="7">
        <v>320</v>
      </c>
      <c r="K23" s="7">
        <f t="shared" si="0"/>
        <v>351.624</v>
      </c>
      <c r="L23" s="7">
        <f t="shared" si="1"/>
        <v>1051.624</v>
      </c>
      <c r="M23" s="7">
        <f t="shared" si="2"/>
        <v>1152.5799040000002</v>
      </c>
      <c r="N23" s="8"/>
      <c r="O23" s="8">
        <f t="shared" si="3"/>
        <v>1152.5799040000002</v>
      </c>
      <c r="P23" s="8"/>
      <c r="Q23" s="8">
        <f t="shared" si="4"/>
        <v>-1152.5799040000002</v>
      </c>
    </row>
    <row r="24" spans="2:17" ht="17.25" customHeight="1">
      <c r="B24" s="18">
        <v>21</v>
      </c>
      <c r="C24" s="70" t="s">
        <v>81</v>
      </c>
      <c r="D24" s="137">
        <v>77.5</v>
      </c>
      <c r="E24" s="6">
        <v>5</v>
      </c>
      <c r="F24" s="7">
        <f>$E$80/SUM($E$4:$E$75)*5</f>
        <v>0</v>
      </c>
      <c r="G24" s="7">
        <f>E81/B75</f>
        <v>0</v>
      </c>
      <c r="H24" s="7">
        <v>180</v>
      </c>
      <c r="I24" s="7">
        <v>200</v>
      </c>
      <c r="J24" s="7">
        <v>320</v>
      </c>
      <c r="K24" s="7">
        <f t="shared" si="0"/>
        <v>534.75</v>
      </c>
      <c r="L24" s="7">
        <f t="shared" si="1"/>
        <v>1234.75</v>
      </c>
      <c r="M24" s="7">
        <f t="shared" si="2"/>
        <v>1353.286</v>
      </c>
      <c r="N24" s="8"/>
      <c r="O24" s="8">
        <f t="shared" si="3"/>
        <v>1353.286</v>
      </c>
      <c r="P24" s="8"/>
      <c r="Q24" s="8">
        <f t="shared" si="4"/>
        <v>-1353.286</v>
      </c>
    </row>
    <row r="25" spans="2:17" ht="17.25" customHeight="1">
      <c r="B25" s="18">
        <v>22</v>
      </c>
      <c r="C25" s="70" t="s">
        <v>82</v>
      </c>
      <c r="D25" s="137">
        <v>69.27</v>
      </c>
      <c r="E25" s="6">
        <v>2</v>
      </c>
      <c r="F25" s="7">
        <f>$E$80/SUM($E$4:$E$75)*2</f>
        <v>0</v>
      </c>
      <c r="G25" s="7">
        <f>E81/B75</f>
        <v>0</v>
      </c>
      <c r="H25" s="7">
        <v>180</v>
      </c>
      <c r="I25" s="7">
        <v>200</v>
      </c>
      <c r="J25" s="7">
        <v>320</v>
      </c>
      <c r="K25" s="7">
        <f t="shared" si="0"/>
        <v>477.963</v>
      </c>
      <c r="L25" s="7">
        <f t="shared" si="1"/>
        <v>1177.963</v>
      </c>
      <c r="M25" s="7">
        <f t="shared" si="2"/>
        <v>1291.047448</v>
      </c>
      <c r="N25" s="8"/>
      <c r="O25" s="8">
        <f t="shared" si="3"/>
        <v>1291.047448</v>
      </c>
      <c r="P25" s="8"/>
      <c r="Q25" s="8">
        <f t="shared" si="4"/>
        <v>-1291.047448</v>
      </c>
    </row>
    <row r="26" spans="2:17" ht="17.25" customHeight="1">
      <c r="B26" s="18">
        <v>23</v>
      </c>
      <c r="C26" s="70" t="s">
        <v>83</v>
      </c>
      <c r="D26" s="137">
        <v>50.4</v>
      </c>
      <c r="E26" s="6">
        <v>2</v>
      </c>
      <c r="F26" s="7">
        <f>$E$80/SUM($E$4:$E$75)*2</f>
        <v>0</v>
      </c>
      <c r="G26" s="7">
        <f>E81/B75</f>
        <v>0</v>
      </c>
      <c r="H26" s="7">
        <v>180</v>
      </c>
      <c r="I26" s="7">
        <v>200</v>
      </c>
      <c r="J26" s="7">
        <v>320</v>
      </c>
      <c r="K26" s="7">
        <f t="shared" si="0"/>
        <v>347.76</v>
      </c>
      <c r="L26" s="7">
        <f t="shared" si="1"/>
        <v>1047.76</v>
      </c>
      <c r="M26" s="7">
        <f t="shared" si="2"/>
        <v>1148.3449600000001</v>
      </c>
      <c r="N26" s="8">
        <v>150</v>
      </c>
      <c r="O26" s="8">
        <f t="shared" si="3"/>
        <v>1298.3449600000001</v>
      </c>
      <c r="P26" s="8"/>
      <c r="Q26" s="8">
        <f t="shared" si="4"/>
        <v>-1298.3449600000001</v>
      </c>
    </row>
    <row r="27" spans="2:17" ht="17.25" customHeight="1">
      <c r="B27" s="18">
        <v>24</v>
      </c>
      <c r="C27" s="70" t="s">
        <v>84</v>
      </c>
      <c r="D27" s="137">
        <v>28.17</v>
      </c>
      <c r="E27" s="6">
        <v>2</v>
      </c>
      <c r="F27" s="7">
        <f>$E$80/SUM($E$4:$E$75)*2</f>
        <v>0</v>
      </c>
      <c r="G27" s="7">
        <f>E81/B75</f>
        <v>0</v>
      </c>
      <c r="H27" s="7">
        <v>180</v>
      </c>
      <c r="I27" s="7">
        <v>200</v>
      </c>
      <c r="J27" s="7">
        <v>320</v>
      </c>
      <c r="K27" s="7">
        <f t="shared" si="0"/>
        <v>194.37300000000002</v>
      </c>
      <c r="L27" s="7">
        <f t="shared" si="1"/>
        <v>894.373</v>
      </c>
      <c r="M27" s="7">
        <f t="shared" si="2"/>
        <v>980.2328080000001</v>
      </c>
      <c r="N27" s="8"/>
      <c r="O27" s="8">
        <f t="shared" si="3"/>
        <v>980.2328080000001</v>
      </c>
      <c r="P27" s="8"/>
      <c r="Q27" s="8">
        <f t="shared" si="4"/>
        <v>-980.2328080000001</v>
      </c>
    </row>
    <row r="28" spans="2:17" ht="17.25" customHeight="1">
      <c r="B28" s="18">
        <v>25</v>
      </c>
      <c r="C28" s="70" t="s">
        <v>85</v>
      </c>
      <c r="D28" s="137">
        <v>50.96</v>
      </c>
      <c r="E28" s="6">
        <v>2</v>
      </c>
      <c r="F28" s="7">
        <f>$E$80/SUM($E$4:$E$75)*2</f>
        <v>0</v>
      </c>
      <c r="G28" s="7">
        <f>E81/B75</f>
        <v>0</v>
      </c>
      <c r="H28" s="7">
        <v>180</v>
      </c>
      <c r="I28" s="7">
        <v>200</v>
      </c>
      <c r="J28" s="7">
        <v>320</v>
      </c>
      <c r="K28" s="7">
        <f t="shared" si="0"/>
        <v>351.624</v>
      </c>
      <c r="L28" s="7">
        <f t="shared" si="1"/>
        <v>1051.624</v>
      </c>
      <c r="M28" s="7">
        <f t="shared" si="2"/>
        <v>1152.5799040000002</v>
      </c>
      <c r="N28" s="8"/>
      <c r="O28" s="8">
        <f t="shared" si="3"/>
        <v>1152.5799040000002</v>
      </c>
      <c r="P28" s="8"/>
      <c r="Q28" s="8">
        <f t="shared" si="4"/>
        <v>-1152.5799040000002</v>
      </c>
    </row>
    <row r="29" spans="2:17" ht="17.25" customHeight="1">
      <c r="B29" s="18">
        <v>26</v>
      </c>
      <c r="C29" s="70" t="s">
        <v>183</v>
      </c>
      <c r="D29" s="137">
        <v>77.5</v>
      </c>
      <c r="E29" s="6">
        <v>5</v>
      </c>
      <c r="F29" s="7">
        <f>$E$80/SUM($E$4:$E$75)*5</f>
        <v>0</v>
      </c>
      <c r="G29" s="7">
        <f>E81/B75</f>
        <v>0</v>
      </c>
      <c r="H29" s="7">
        <v>180</v>
      </c>
      <c r="I29" s="7">
        <v>200</v>
      </c>
      <c r="J29" s="7">
        <v>320</v>
      </c>
      <c r="K29" s="7">
        <f t="shared" si="0"/>
        <v>534.75</v>
      </c>
      <c r="L29" s="7">
        <f t="shared" si="1"/>
        <v>1234.75</v>
      </c>
      <c r="M29" s="7">
        <f t="shared" si="2"/>
        <v>1353.286</v>
      </c>
      <c r="N29" s="8"/>
      <c r="O29" s="8">
        <f t="shared" si="3"/>
        <v>1353.286</v>
      </c>
      <c r="P29" s="8"/>
      <c r="Q29" s="8">
        <f t="shared" si="4"/>
        <v>-1353.286</v>
      </c>
    </row>
    <row r="30" spans="2:17" ht="17.25" customHeight="1">
      <c r="B30" s="18">
        <v>27</v>
      </c>
      <c r="C30" s="70" t="s">
        <v>86</v>
      </c>
      <c r="D30" s="137">
        <v>69.27</v>
      </c>
      <c r="E30" s="6">
        <v>3</v>
      </c>
      <c r="F30" s="7">
        <f>$E$80/SUM($E$4:$E$75)*3</f>
        <v>0</v>
      </c>
      <c r="G30" s="7">
        <f>E81/B75</f>
        <v>0</v>
      </c>
      <c r="H30" s="7">
        <v>180</v>
      </c>
      <c r="I30" s="7">
        <v>200</v>
      </c>
      <c r="J30" s="7">
        <v>320</v>
      </c>
      <c r="K30" s="7">
        <f t="shared" si="0"/>
        <v>477.963</v>
      </c>
      <c r="L30" s="7">
        <f t="shared" si="1"/>
        <v>1177.963</v>
      </c>
      <c r="M30" s="7">
        <f t="shared" si="2"/>
        <v>1291.047448</v>
      </c>
      <c r="N30" s="8"/>
      <c r="O30" s="8">
        <f t="shared" si="3"/>
        <v>1291.047448</v>
      </c>
      <c r="P30" s="8"/>
      <c r="Q30" s="8">
        <f t="shared" si="4"/>
        <v>-1291.047448</v>
      </c>
    </row>
    <row r="31" spans="2:17" ht="17.25" customHeight="1">
      <c r="B31" s="18">
        <v>28</v>
      </c>
      <c r="C31" s="70" t="s">
        <v>87</v>
      </c>
      <c r="D31" s="137">
        <v>50.4</v>
      </c>
      <c r="E31" s="6">
        <v>3</v>
      </c>
      <c r="F31" s="7">
        <f>$E$80/SUM($E$4:$E$75)*3</f>
        <v>0</v>
      </c>
      <c r="G31" s="7">
        <f>E81/B75</f>
        <v>0</v>
      </c>
      <c r="H31" s="7">
        <v>180</v>
      </c>
      <c r="I31" s="7">
        <v>200</v>
      </c>
      <c r="J31" s="7">
        <v>320</v>
      </c>
      <c r="K31" s="7">
        <f t="shared" si="0"/>
        <v>347.76</v>
      </c>
      <c r="L31" s="7">
        <f t="shared" si="1"/>
        <v>1047.76</v>
      </c>
      <c r="M31" s="7">
        <f t="shared" si="2"/>
        <v>1148.3449600000001</v>
      </c>
      <c r="N31" s="8">
        <v>150</v>
      </c>
      <c r="O31" s="8">
        <f t="shared" si="3"/>
        <v>1298.3449600000001</v>
      </c>
      <c r="P31" s="8"/>
      <c r="Q31" s="8">
        <f t="shared" si="4"/>
        <v>-1298.3449600000001</v>
      </c>
    </row>
    <row r="32" spans="2:17" ht="17.25" customHeight="1">
      <c r="B32" s="18">
        <v>29</v>
      </c>
      <c r="C32" s="70" t="s">
        <v>88</v>
      </c>
      <c r="D32" s="137">
        <v>28.17</v>
      </c>
      <c r="E32" s="6">
        <v>3</v>
      </c>
      <c r="F32" s="7">
        <f>$E$80/SUM($E$4:$E$75)*3</f>
        <v>0</v>
      </c>
      <c r="G32" s="7">
        <f>E81/B75</f>
        <v>0</v>
      </c>
      <c r="H32" s="7">
        <v>180</v>
      </c>
      <c r="I32" s="7">
        <v>200</v>
      </c>
      <c r="J32" s="7">
        <v>320</v>
      </c>
      <c r="K32" s="7">
        <f t="shared" si="0"/>
        <v>194.37300000000002</v>
      </c>
      <c r="L32" s="7">
        <f t="shared" si="1"/>
        <v>894.373</v>
      </c>
      <c r="M32" s="7">
        <f t="shared" si="2"/>
        <v>980.2328080000001</v>
      </c>
      <c r="N32" s="8"/>
      <c r="O32" s="8">
        <f t="shared" si="3"/>
        <v>980.2328080000001</v>
      </c>
      <c r="P32" s="8"/>
      <c r="Q32" s="8">
        <f t="shared" si="4"/>
        <v>-980.2328080000001</v>
      </c>
    </row>
    <row r="33" spans="2:17" ht="17.25" customHeight="1">
      <c r="B33" s="18">
        <v>30</v>
      </c>
      <c r="C33" s="70" t="s">
        <v>89</v>
      </c>
      <c r="D33" s="137">
        <v>50.96</v>
      </c>
      <c r="E33" s="6">
        <v>2</v>
      </c>
      <c r="F33" s="7">
        <f>$E$80/SUM($E$4:$E$75)*2</f>
        <v>0</v>
      </c>
      <c r="G33" s="7">
        <f>E81/B75</f>
        <v>0</v>
      </c>
      <c r="H33" s="7">
        <v>180</v>
      </c>
      <c r="I33" s="7">
        <v>200</v>
      </c>
      <c r="J33" s="7">
        <v>320</v>
      </c>
      <c r="K33" s="7">
        <f t="shared" si="0"/>
        <v>351.624</v>
      </c>
      <c r="L33" s="7">
        <f t="shared" si="1"/>
        <v>1051.624</v>
      </c>
      <c r="M33" s="7">
        <f t="shared" si="2"/>
        <v>1152.5799040000002</v>
      </c>
      <c r="N33" s="8">
        <v>300</v>
      </c>
      <c r="O33" s="8">
        <f t="shared" si="3"/>
        <v>1452.5799040000002</v>
      </c>
      <c r="P33" s="8"/>
      <c r="Q33" s="8">
        <f t="shared" si="4"/>
        <v>-1452.5799040000002</v>
      </c>
    </row>
    <row r="34" spans="2:17" ht="17.25" customHeight="1">
      <c r="B34" s="18">
        <v>31</v>
      </c>
      <c r="C34" s="70" t="s">
        <v>90</v>
      </c>
      <c r="D34" s="137">
        <v>77.5</v>
      </c>
      <c r="E34" s="6">
        <v>2</v>
      </c>
      <c r="F34" s="7">
        <f>$E$80/SUM($E$4:$E$75)*2</f>
        <v>0</v>
      </c>
      <c r="G34" s="7">
        <f>E81/B75</f>
        <v>0</v>
      </c>
      <c r="H34" s="7">
        <v>180</v>
      </c>
      <c r="I34" s="7">
        <v>200</v>
      </c>
      <c r="J34" s="7">
        <v>320</v>
      </c>
      <c r="K34" s="7">
        <f t="shared" si="0"/>
        <v>534.75</v>
      </c>
      <c r="L34" s="7">
        <f t="shared" si="1"/>
        <v>1234.75</v>
      </c>
      <c r="M34" s="7">
        <f t="shared" si="2"/>
        <v>1353.286</v>
      </c>
      <c r="N34" s="8"/>
      <c r="O34" s="8">
        <f t="shared" si="3"/>
        <v>1353.286</v>
      </c>
      <c r="P34" s="8"/>
      <c r="Q34" s="8">
        <f t="shared" si="4"/>
        <v>-1353.286</v>
      </c>
    </row>
    <row r="35" spans="2:17" ht="17.25" customHeight="1">
      <c r="B35" s="18">
        <v>32</v>
      </c>
      <c r="C35" s="70" t="s">
        <v>91</v>
      </c>
      <c r="D35" s="137">
        <v>69.27</v>
      </c>
      <c r="E35" s="6">
        <v>5</v>
      </c>
      <c r="F35" s="7">
        <f>$E$80/SUM($E$4:$E$75)*5</f>
        <v>0</v>
      </c>
      <c r="G35" s="7">
        <f>E81/B75</f>
        <v>0</v>
      </c>
      <c r="H35" s="7">
        <v>180</v>
      </c>
      <c r="I35" s="7">
        <v>200</v>
      </c>
      <c r="J35" s="7">
        <v>320</v>
      </c>
      <c r="K35" s="7">
        <f t="shared" si="0"/>
        <v>477.963</v>
      </c>
      <c r="L35" s="7">
        <f t="shared" si="1"/>
        <v>1177.963</v>
      </c>
      <c r="M35" s="7">
        <f t="shared" si="2"/>
        <v>1291.047448</v>
      </c>
      <c r="N35" s="8"/>
      <c r="O35" s="8">
        <f t="shared" si="3"/>
        <v>1291.047448</v>
      </c>
      <c r="P35" s="8"/>
      <c r="Q35" s="8">
        <f t="shared" si="4"/>
        <v>-1291.047448</v>
      </c>
    </row>
    <row r="36" spans="2:17" ht="17.25" customHeight="1">
      <c r="B36" s="18">
        <v>33</v>
      </c>
      <c r="C36" s="70" t="s">
        <v>92</v>
      </c>
      <c r="D36" s="137">
        <v>50.4</v>
      </c>
      <c r="E36" s="6">
        <v>2</v>
      </c>
      <c r="F36" s="7">
        <f>$E$80/SUM($E$4:$E$75)*2</f>
        <v>0</v>
      </c>
      <c r="G36" s="7">
        <f>E81/B75</f>
        <v>0</v>
      </c>
      <c r="H36" s="7">
        <v>180</v>
      </c>
      <c r="I36" s="7">
        <v>200</v>
      </c>
      <c r="J36" s="7">
        <v>320</v>
      </c>
      <c r="K36" s="7">
        <f t="shared" si="0"/>
        <v>347.76</v>
      </c>
      <c r="L36" s="7">
        <f t="shared" si="1"/>
        <v>1047.76</v>
      </c>
      <c r="M36" s="7">
        <f t="shared" si="2"/>
        <v>1148.3449600000001</v>
      </c>
      <c r="N36" s="8"/>
      <c r="O36" s="8">
        <f t="shared" si="3"/>
        <v>1148.3449600000001</v>
      </c>
      <c r="P36" s="8"/>
      <c r="Q36" s="8">
        <f t="shared" si="4"/>
        <v>-1148.3449600000001</v>
      </c>
    </row>
    <row r="37" spans="2:17" ht="17.25" customHeight="1">
      <c r="B37" s="18">
        <v>34</v>
      </c>
      <c r="C37" s="70" t="s">
        <v>93</v>
      </c>
      <c r="D37" s="137">
        <v>28.17</v>
      </c>
      <c r="E37" s="6">
        <v>4</v>
      </c>
      <c r="F37" s="7">
        <f>$E$80/SUM($E$4:$E$75)*4</f>
        <v>0</v>
      </c>
      <c r="G37" s="7">
        <f>E81/B75</f>
        <v>0</v>
      </c>
      <c r="H37" s="7">
        <v>180</v>
      </c>
      <c r="I37" s="7">
        <v>200</v>
      </c>
      <c r="J37" s="7">
        <v>320</v>
      </c>
      <c r="K37" s="7">
        <f t="shared" si="0"/>
        <v>194.37300000000002</v>
      </c>
      <c r="L37" s="7">
        <f t="shared" si="1"/>
        <v>894.373</v>
      </c>
      <c r="M37" s="7">
        <f t="shared" si="2"/>
        <v>980.2328080000001</v>
      </c>
      <c r="N37" s="8">
        <v>150</v>
      </c>
      <c r="O37" s="8">
        <f t="shared" si="3"/>
        <v>1130.2328080000002</v>
      </c>
      <c r="P37" s="8"/>
      <c r="Q37" s="8">
        <f t="shared" si="4"/>
        <v>-1130.2328080000002</v>
      </c>
    </row>
    <row r="38" spans="2:17" ht="17.25" customHeight="1">
      <c r="B38" s="18">
        <v>35</v>
      </c>
      <c r="C38" s="70" t="s">
        <v>94</v>
      </c>
      <c r="D38" s="137">
        <v>50.96</v>
      </c>
      <c r="E38" s="6">
        <v>1</v>
      </c>
      <c r="F38" s="7">
        <f>$E$80/SUM($E$4:$E$75)*1</f>
        <v>0</v>
      </c>
      <c r="G38" s="7">
        <f>E81/B75</f>
        <v>0</v>
      </c>
      <c r="H38" s="7">
        <v>180</v>
      </c>
      <c r="I38" s="7">
        <v>200</v>
      </c>
      <c r="J38" s="7">
        <v>320</v>
      </c>
      <c r="K38" s="7">
        <f t="shared" si="0"/>
        <v>351.624</v>
      </c>
      <c r="L38" s="7">
        <f t="shared" si="1"/>
        <v>1051.624</v>
      </c>
      <c r="M38" s="7">
        <f t="shared" si="2"/>
        <v>1152.5799040000002</v>
      </c>
      <c r="N38" s="8"/>
      <c r="O38" s="8">
        <f t="shared" si="3"/>
        <v>1152.5799040000002</v>
      </c>
      <c r="P38" s="8"/>
      <c r="Q38" s="8">
        <f t="shared" si="4"/>
        <v>-1152.5799040000002</v>
      </c>
    </row>
    <row r="39" spans="2:17" ht="17.25" customHeight="1">
      <c r="B39" s="18">
        <v>36</v>
      </c>
      <c r="C39" s="70" t="s">
        <v>95</v>
      </c>
      <c r="D39" s="137">
        <v>77.5</v>
      </c>
      <c r="E39" s="6">
        <v>2</v>
      </c>
      <c r="F39" s="7">
        <f>$E$80/SUM($E$4:$E$75)*2</f>
        <v>0</v>
      </c>
      <c r="G39" s="7">
        <f>E81/B75</f>
        <v>0</v>
      </c>
      <c r="H39" s="7">
        <v>180</v>
      </c>
      <c r="I39" s="7">
        <v>200</v>
      </c>
      <c r="J39" s="7">
        <v>320</v>
      </c>
      <c r="K39" s="7">
        <f t="shared" si="0"/>
        <v>534.75</v>
      </c>
      <c r="L39" s="7">
        <f t="shared" si="1"/>
        <v>1234.75</v>
      </c>
      <c r="M39" s="7">
        <f t="shared" si="2"/>
        <v>1353.286</v>
      </c>
      <c r="N39" s="8"/>
      <c r="O39" s="8">
        <f t="shared" si="3"/>
        <v>1353.286</v>
      </c>
      <c r="P39" s="8"/>
      <c r="Q39" s="8">
        <f t="shared" si="4"/>
        <v>-1353.286</v>
      </c>
    </row>
    <row r="40" spans="2:17" ht="17.25" customHeight="1">
      <c r="B40" s="18">
        <v>37</v>
      </c>
      <c r="C40" s="70" t="s">
        <v>96</v>
      </c>
      <c r="D40" s="137">
        <v>69.27</v>
      </c>
      <c r="E40" s="6">
        <v>3</v>
      </c>
      <c r="F40" s="7">
        <f>$E$80/SUM($E$4:$E$75)*3</f>
        <v>0</v>
      </c>
      <c r="G40" s="7">
        <f>E81/B75</f>
        <v>0</v>
      </c>
      <c r="H40" s="7">
        <v>180</v>
      </c>
      <c r="I40" s="7">
        <v>200</v>
      </c>
      <c r="J40" s="7">
        <v>320</v>
      </c>
      <c r="K40" s="7">
        <f t="shared" si="0"/>
        <v>477.963</v>
      </c>
      <c r="L40" s="7">
        <f t="shared" si="1"/>
        <v>1177.963</v>
      </c>
      <c r="M40" s="7">
        <f t="shared" si="2"/>
        <v>1291.047448</v>
      </c>
      <c r="N40" s="8"/>
      <c r="O40" s="8">
        <f t="shared" si="3"/>
        <v>1291.047448</v>
      </c>
      <c r="P40" s="8"/>
      <c r="Q40" s="8">
        <f t="shared" si="4"/>
        <v>-1291.047448</v>
      </c>
    </row>
    <row r="41" spans="2:17" ht="17.25" customHeight="1">
      <c r="B41" s="18">
        <v>38</v>
      </c>
      <c r="C41" s="70" t="s">
        <v>97</v>
      </c>
      <c r="D41" s="137">
        <v>50.4</v>
      </c>
      <c r="E41" s="6">
        <v>1</v>
      </c>
      <c r="F41" s="7">
        <f>$E$80/SUM($E$4:$E$75)*1</f>
        <v>0</v>
      </c>
      <c r="G41" s="7">
        <f>E81/B75</f>
        <v>0</v>
      </c>
      <c r="H41" s="7">
        <v>180</v>
      </c>
      <c r="I41" s="7">
        <v>200</v>
      </c>
      <c r="J41" s="7">
        <v>320</v>
      </c>
      <c r="K41" s="7">
        <f t="shared" si="0"/>
        <v>347.76</v>
      </c>
      <c r="L41" s="7">
        <f t="shared" si="1"/>
        <v>1047.76</v>
      </c>
      <c r="M41" s="7">
        <f t="shared" si="2"/>
        <v>1148.3449600000001</v>
      </c>
      <c r="N41" s="8"/>
      <c r="O41" s="8">
        <f t="shared" si="3"/>
        <v>1148.3449600000001</v>
      </c>
      <c r="P41" s="8"/>
      <c r="Q41" s="8">
        <f t="shared" si="4"/>
        <v>-1148.3449600000001</v>
      </c>
    </row>
    <row r="42" spans="2:17" ht="17.25" customHeight="1">
      <c r="B42" s="18">
        <v>39</v>
      </c>
      <c r="C42" s="70" t="s">
        <v>98</v>
      </c>
      <c r="D42" s="137">
        <v>28</v>
      </c>
      <c r="E42" s="6">
        <v>1</v>
      </c>
      <c r="F42" s="7">
        <f>$E$80/SUM($E$4:$E$75)*1</f>
        <v>0</v>
      </c>
      <c r="G42" s="7">
        <f>E81/B75</f>
        <v>0</v>
      </c>
      <c r="H42" s="7">
        <v>180</v>
      </c>
      <c r="I42" s="7">
        <v>200</v>
      </c>
      <c r="J42" s="7">
        <v>320</v>
      </c>
      <c r="K42" s="7">
        <f t="shared" si="0"/>
        <v>193.20000000000002</v>
      </c>
      <c r="L42" s="7">
        <f t="shared" si="1"/>
        <v>893.2</v>
      </c>
      <c r="M42" s="7">
        <f t="shared" si="2"/>
        <v>978.9472000000002</v>
      </c>
      <c r="N42" s="8"/>
      <c r="O42" s="8">
        <f t="shared" si="3"/>
        <v>978.9472000000002</v>
      </c>
      <c r="P42" s="8"/>
      <c r="Q42" s="8">
        <f t="shared" si="4"/>
        <v>-978.9472000000002</v>
      </c>
    </row>
    <row r="43" spans="2:17" ht="17.25" customHeight="1">
      <c r="B43" s="18">
        <v>40</v>
      </c>
      <c r="C43" s="71" t="s">
        <v>99</v>
      </c>
      <c r="D43" s="137">
        <v>50.96</v>
      </c>
      <c r="E43" s="6">
        <v>1</v>
      </c>
      <c r="F43" s="7">
        <f>$E$80/SUM($E$4:$E$75)*1</f>
        <v>0</v>
      </c>
      <c r="G43" s="7">
        <f>E81/B75</f>
        <v>0</v>
      </c>
      <c r="H43" s="7">
        <v>180</v>
      </c>
      <c r="I43" s="7">
        <v>200</v>
      </c>
      <c r="J43" s="7">
        <v>320</v>
      </c>
      <c r="K43" s="7">
        <f t="shared" si="0"/>
        <v>351.624</v>
      </c>
      <c r="L43" s="7">
        <f t="shared" si="1"/>
        <v>1051.624</v>
      </c>
      <c r="M43" s="7">
        <f t="shared" si="2"/>
        <v>1152.5799040000002</v>
      </c>
      <c r="N43" s="8"/>
      <c r="O43" s="8">
        <f t="shared" si="3"/>
        <v>1152.5799040000002</v>
      </c>
      <c r="P43" s="8"/>
      <c r="Q43" s="8">
        <f t="shared" si="4"/>
        <v>-1152.5799040000002</v>
      </c>
    </row>
    <row r="44" spans="2:17" ht="17.25" customHeight="1">
      <c r="B44" s="18">
        <v>41</v>
      </c>
      <c r="C44" s="70" t="s">
        <v>100</v>
      </c>
      <c r="D44" s="137">
        <v>77</v>
      </c>
      <c r="E44" s="6">
        <v>3</v>
      </c>
      <c r="F44" s="7">
        <f>$E$80/SUM($E$4:$E$75)*3</f>
        <v>0</v>
      </c>
      <c r="G44" s="7">
        <f>E81/B75</f>
        <v>0</v>
      </c>
      <c r="H44" s="7">
        <v>180</v>
      </c>
      <c r="I44" s="7">
        <v>200</v>
      </c>
      <c r="J44" s="7">
        <v>320</v>
      </c>
      <c r="K44" s="7">
        <f t="shared" si="0"/>
        <v>531.3000000000001</v>
      </c>
      <c r="L44" s="7">
        <f t="shared" si="1"/>
        <v>1231.3000000000002</v>
      </c>
      <c r="M44" s="7">
        <f t="shared" si="2"/>
        <v>1349.5048000000004</v>
      </c>
      <c r="N44" s="8"/>
      <c r="O44" s="8">
        <f t="shared" si="3"/>
        <v>1349.5048000000004</v>
      </c>
      <c r="P44" s="8"/>
      <c r="Q44" s="8">
        <f t="shared" si="4"/>
        <v>-1349.5048000000004</v>
      </c>
    </row>
    <row r="45" spans="2:17" ht="17.25" customHeight="1">
      <c r="B45" s="18">
        <v>42</v>
      </c>
      <c r="C45" s="70" t="s">
        <v>101</v>
      </c>
      <c r="D45" s="137">
        <v>69.27</v>
      </c>
      <c r="E45" s="6">
        <v>3</v>
      </c>
      <c r="F45" s="7">
        <f>$E$80/SUM($E$4:$E$75)*3</f>
        <v>0</v>
      </c>
      <c r="G45" s="7">
        <f>E81/B75</f>
        <v>0</v>
      </c>
      <c r="H45" s="7">
        <v>180</v>
      </c>
      <c r="I45" s="7">
        <v>200</v>
      </c>
      <c r="J45" s="7">
        <v>320</v>
      </c>
      <c r="K45" s="7">
        <f t="shared" si="0"/>
        <v>477.963</v>
      </c>
      <c r="L45" s="7">
        <f t="shared" si="1"/>
        <v>1177.963</v>
      </c>
      <c r="M45" s="7">
        <f t="shared" si="2"/>
        <v>1291.047448</v>
      </c>
      <c r="N45" s="8"/>
      <c r="O45" s="8">
        <f t="shared" si="3"/>
        <v>1291.047448</v>
      </c>
      <c r="P45" s="8"/>
      <c r="Q45" s="8">
        <f t="shared" si="4"/>
        <v>-1291.047448</v>
      </c>
    </row>
    <row r="46" spans="2:17" ht="17.25" customHeight="1">
      <c r="B46" s="18">
        <v>43</v>
      </c>
      <c r="C46" s="70" t="s">
        <v>102</v>
      </c>
      <c r="D46" s="137">
        <v>50.4</v>
      </c>
      <c r="E46" s="6">
        <v>4</v>
      </c>
      <c r="F46" s="7">
        <f>$E$80/SUM($E$4:$E$75)*4</f>
        <v>0</v>
      </c>
      <c r="G46" s="7">
        <f>E81/B75</f>
        <v>0</v>
      </c>
      <c r="H46" s="7">
        <v>180</v>
      </c>
      <c r="I46" s="7">
        <v>200</v>
      </c>
      <c r="J46" s="7">
        <v>320</v>
      </c>
      <c r="K46" s="7">
        <f t="shared" si="0"/>
        <v>347.76</v>
      </c>
      <c r="L46" s="7">
        <f t="shared" si="1"/>
        <v>1047.76</v>
      </c>
      <c r="M46" s="7">
        <f t="shared" si="2"/>
        <v>1148.3449600000001</v>
      </c>
      <c r="N46" s="8">
        <v>150</v>
      </c>
      <c r="O46" s="8">
        <f t="shared" si="3"/>
        <v>1298.3449600000001</v>
      </c>
      <c r="P46" s="8"/>
      <c r="Q46" s="8">
        <f t="shared" si="4"/>
        <v>-1298.3449600000001</v>
      </c>
    </row>
    <row r="47" spans="2:17" ht="17.25" customHeight="1">
      <c r="B47" s="18">
        <v>44</v>
      </c>
      <c r="C47" s="70" t="s">
        <v>103</v>
      </c>
      <c r="D47" s="137">
        <v>28.17</v>
      </c>
      <c r="E47" s="6">
        <v>1</v>
      </c>
      <c r="F47" s="7">
        <f>$E$80/SUM($E$4:$E$75)*1</f>
        <v>0</v>
      </c>
      <c r="G47" s="7">
        <f>E81/B75</f>
        <v>0</v>
      </c>
      <c r="H47" s="7">
        <v>180</v>
      </c>
      <c r="I47" s="7">
        <v>200</v>
      </c>
      <c r="J47" s="7">
        <v>320</v>
      </c>
      <c r="K47" s="7">
        <f t="shared" si="0"/>
        <v>194.37300000000002</v>
      </c>
      <c r="L47" s="7">
        <f t="shared" si="1"/>
        <v>894.373</v>
      </c>
      <c r="M47" s="7">
        <f t="shared" si="2"/>
        <v>980.2328080000001</v>
      </c>
      <c r="N47" s="8"/>
      <c r="O47" s="8">
        <f t="shared" si="3"/>
        <v>980.2328080000001</v>
      </c>
      <c r="P47" s="8"/>
      <c r="Q47" s="8">
        <f t="shared" si="4"/>
        <v>-980.2328080000001</v>
      </c>
    </row>
    <row r="48" spans="2:17" ht="17.25" customHeight="1">
      <c r="B48" s="18">
        <v>45</v>
      </c>
      <c r="C48" s="70" t="s">
        <v>104</v>
      </c>
      <c r="D48" s="137">
        <v>50.96</v>
      </c>
      <c r="E48" s="6">
        <v>3</v>
      </c>
      <c r="F48" s="7">
        <f>$E$80/SUM($E$4:$E$75)*3</f>
        <v>0</v>
      </c>
      <c r="G48" s="7">
        <f>E81/B75</f>
        <v>0</v>
      </c>
      <c r="H48" s="7">
        <v>180</v>
      </c>
      <c r="I48" s="7">
        <v>200</v>
      </c>
      <c r="J48" s="7">
        <v>320</v>
      </c>
      <c r="K48" s="7">
        <f t="shared" si="0"/>
        <v>351.624</v>
      </c>
      <c r="L48" s="7">
        <f t="shared" si="1"/>
        <v>1051.624</v>
      </c>
      <c r="M48" s="7">
        <f t="shared" si="2"/>
        <v>1152.5799040000002</v>
      </c>
      <c r="N48" s="8"/>
      <c r="O48" s="8">
        <f t="shared" si="3"/>
        <v>1152.5799040000002</v>
      </c>
      <c r="P48" s="8"/>
      <c r="Q48" s="8">
        <f t="shared" si="4"/>
        <v>-1152.5799040000002</v>
      </c>
    </row>
    <row r="49" spans="2:17" ht="17.25" customHeight="1">
      <c r="B49" s="18">
        <v>46</v>
      </c>
      <c r="C49" s="70" t="s">
        <v>105</v>
      </c>
      <c r="D49" s="137">
        <v>77.5</v>
      </c>
      <c r="E49" s="6">
        <v>2</v>
      </c>
      <c r="F49" s="7">
        <f>$E$80/SUM($E$4:$E$75)*2</f>
        <v>0</v>
      </c>
      <c r="G49" s="7">
        <f>E81/B75</f>
        <v>0</v>
      </c>
      <c r="H49" s="7">
        <v>180</v>
      </c>
      <c r="I49" s="7">
        <v>200</v>
      </c>
      <c r="J49" s="7">
        <v>320</v>
      </c>
      <c r="K49" s="7">
        <f t="shared" si="0"/>
        <v>534.75</v>
      </c>
      <c r="L49" s="7">
        <f t="shared" si="1"/>
        <v>1234.75</v>
      </c>
      <c r="M49" s="7">
        <f t="shared" si="2"/>
        <v>1353.286</v>
      </c>
      <c r="N49" s="8"/>
      <c r="O49" s="8">
        <f t="shared" si="3"/>
        <v>1353.286</v>
      </c>
      <c r="P49" s="8"/>
      <c r="Q49" s="8">
        <f t="shared" si="4"/>
        <v>-1353.286</v>
      </c>
    </row>
    <row r="50" spans="2:17" ht="17.25" customHeight="1">
      <c r="B50" s="18">
        <v>47</v>
      </c>
      <c r="C50" s="70" t="s">
        <v>106</v>
      </c>
      <c r="D50" s="137">
        <v>69</v>
      </c>
      <c r="E50" s="6">
        <v>1</v>
      </c>
      <c r="F50" s="7">
        <f>$E$80/SUM($E$4:$E$75)*1</f>
        <v>0</v>
      </c>
      <c r="G50" s="7">
        <f>E81/B75</f>
        <v>0</v>
      </c>
      <c r="H50" s="7">
        <v>180</v>
      </c>
      <c r="I50" s="7">
        <v>200</v>
      </c>
      <c r="J50" s="7">
        <v>320</v>
      </c>
      <c r="K50" s="7">
        <f t="shared" si="0"/>
        <v>476.1</v>
      </c>
      <c r="L50" s="7">
        <f t="shared" si="1"/>
        <v>1176.1</v>
      </c>
      <c r="M50" s="7">
        <f t="shared" si="2"/>
        <v>1289.0056</v>
      </c>
      <c r="N50" s="8"/>
      <c r="O50" s="8">
        <f t="shared" si="3"/>
        <v>1289.0056</v>
      </c>
      <c r="P50" s="8"/>
      <c r="Q50" s="8">
        <f t="shared" si="4"/>
        <v>-1289.0056</v>
      </c>
    </row>
    <row r="51" spans="2:17" ht="17.25" customHeight="1">
      <c r="B51" s="18">
        <v>48</v>
      </c>
      <c r="C51" s="70" t="s">
        <v>107</v>
      </c>
      <c r="D51" s="137">
        <v>50.4</v>
      </c>
      <c r="E51" s="6">
        <v>2</v>
      </c>
      <c r="F51" s="7">
        <f>$E$80/SUM($E$4:$E$75)*2</f>
        <v>0</v>
      </c>
      <c r="G51" s="7">
        <f>E81/B75</f>
        <v>0</v>
      </c>
      <c r="H51" s="7">
        <v>180</v>
      </c>
      <c r="I51" s="7">
        <v>200</v>
      </c>
      <c r="J51" s="7">
        <v>320</v>
      </c>
      <c r="K51" s="7">
        <f t="shared" si="0"/>
        <v>347.76</v>
      </c>
      <c r="L51" s="7">
        <f t="shared" si="1"/>
        <v>1047.76</v>
      </c>
      <c r="M51" s="7">
        <f t="shared" si="2"/>
        <v>1148.3449600000001</v>
      </c>
      <c r="N51" s="8"/>
      <c r="O51" s="8">
        <f t="shared" si="3"/>
        <v>1148.3449600000001</v>
      </c>
      <c r="P51" s="8"/>
      <c r="Q51" s="8">
        <f t="shared" si="4"/>
        <v>-1148.3449600000001</v>
      </c>
    </row>
    <row r="52" spans="2:17" ht="17.25" customHeight="1">
      <c r="B52" s="18">
        <v>49</v>
      </c>
      <c r="C52" s="70" t="s">
        <v>108</v>
      </c>
      <c r="D52" s="137">
        <v>28.17</v>
      </c>
      <c r="E52" s="6">
        <v>1</v>
      </c>
      <c r="F52" s="7">
        <f>$E$80/SUM($E$4:$E$75)*1</f>
        <v>0</v>
      </c>
      <c r="G52" s="7">
        <f>E81/B75</f>
        <v>0</v>
      </c>
      <c r="H52" s="7">
        <v>180</v>
      </c>
      <c r="I52" s="7">
        <v>200</v>
      </c>
      <c r="J52" s="7">
        <v>320</v>
      </c>
      <c r="K52" s="7">
        <f t="shared" si="0"/>
        <v>194.37300000000002</v>
      </c>
      <c r="L52" s="7">
        <f t="shared" si="1"/>
        <v>894.373</v>
      </c>
      <c r="M52" s="7">
        <f t="shared" si="2"/>
        <v>980.2328080000001</v>
      </c>
      <c r="N52" s="8"/>
      <c r="O52" s="8">
        <f t="shared" si="3"/>
        <v>980.2328080000001</v>
      </c>
      <c r="P52" s="8"/>
      <c r="Q52" s="8">
        <f t="shared" si="4"/>
        <v>-980.2328080000001</v>
      </c>
    </row>
    <row r="53" spans="2:17" ht="17.25" customHeight="1">
      <c r="B53" s="18">
        <v>50</v>
      </c>
      <c r="C53" s="70" t="s">
        <v>109</v>
      </c>
      <c r="D53" s="137">
        <v>50.96</v>
      </c>
      <c r="E53" s="6">
        <v>2</v>
      </c>
      <c r="F53" s="7">
        <f>$E$80/SUM($E$4:$E$75)*2</f>
        <v>0</v>
      </c>
      <c r="G53" s="7">
        <f>E81/B75</f>
        <v>0</v>
      </c>
      <c r="H53" s="7">
        <v>180</v>
      </c>
      <c r="I53" s="7">
        <v>200</v>
      </c>
      <c r="J53" s="7">
        <v>320</v>
      </c>
      <c r="K53" s="7">
        <f t="shared" si="0"/>
        <v>351.624</v>
      </c>
      <c r="L53" s="7">
        <f t="shared" si="1"/>
        <v>1051.624</v>
      </c>
      <c r="M53" s="7">
        <f t="shared" si="2"/>
        <v>1152.5799040000002</v>
      </c>
      <c r="N53" s="8"/>
      <c r="O53" s="8">
        <f t="shared" si="3"/>
        <v>1152.5799040000002</v>
      </c>
      <c r="P53" s="8"/>
      <c r="Q53" s="8">
        <f t="shared" si="4"/>
        <v>-1152.5799040000002</v>
      </c>
    </row>
    <row r="54" spans="2:17" ht="17.25" customHeight="1">
      <c r="B54" s="18">
        <v>51</v>
      </c>
      <c r="C54" s="70" t="s">
        <v>110</v>
      </c>
      <c r="D54" s="137">
        <v>63.4</v>
      </c>
      <c r="E54" s="6">
        <v>1</v>
      </c>
      <c r="F54" s="7">
        <f>$E$80/SUM($E$4:$E$75)*1</f>
        <v>0</v>
      </c>
      <c r="G54" s="7">
        <f>E81/B75</f>
        <v>0</v>
      </c>
      <c r="H54" s="7">
        <v>180</v>
      </c>
      <c r="I54" s="7">
        <v>200</v>
      </c>
      <c r="J54" s="7">
        <v>320</v>
      </c>
      <c r="K54" s="7">
        <f t="shared" si="0"/>
        <v>437.46000000000004</v>
      </c>
      <c r="L54" s="7">
        <f t="shared" si="1"/>
        <v>1137.46</v>
      </c>
      <c r="M54" s="7">
        <f t="shared" si="2"/>
        <v>1246.6561600000002</v>
      </c>
      <c r="N54" s="8">
        <v>150</v>
      </c>
      <c r="O54" s="8">
        <f t="shared" si="3"/>
        <v>1396.6561600000002</v>
      </c>
      <c r="P54" s="8"/>
      <c r="Q54" s="8">
        <f t="shared" si="4"/>
        <v>-1396.6561600000002</v>
      </c>
    </row>
    <row r="55" spans="2:17" ht="17.25" customHeight="1">
      <c r="B55" s="18">
        <v>52</v>
      </c>
      <c r="C55" s="70" t="s">
        <v>111</v>
      </c>
      <c r="D55" s="137">
        <v>63.4</v>
      </c>
      <c r="E55" s="6">
        <v>3</v>
      </c>
      <c r="F55" s="7">
        <f>$E$80/SUM($E$4:$E$75)*3</f>
        <v>0</v>
      </c>
      <c r="G55" s="7">
        <f>E81/B75</f>
        <v>0</v>
      </c>
      <c r="H55" s="7">
        <v>180</v>
      </c>
      <c r="I55" s="7">
        <v>200</v>
      </c>
      <c r="J55" s="7">
        <v>320</v>
      </c>
      <c r="K55" s="7">
        <f t="shared" si="0"/>
        <v>437.46000000000004</v>
      </c>
      <c r="L55" s="7">
        <f t="shared" si="1"/>
        <v>1137.46</v>
      </c>
      <c r="M55" s="7">
        <f t="shared" si="2"/>
        <v>1246.6561600000002</v>
      </c>
      <c r="N55" s="8"/>
      <c r="O55" s="8">
        <f t="shared" si="3"/>
        <v>1246.6561600000002</v>
      </c>
      <c r="P55" s="8"/>
      <c r="Q55" s="8">
        <f t="shared" si="4"/>
        <v>-1246.6561600000002</v>
      </c>
    </row>
    <row r="56" spans="2:17" ht="17.25" customHeight="1">
      <c r="B56" s="18">
        <v>53</v>
      </c>
      <c r="C56" s="70" t="s">
        <v>112</v>
      </c>
      <c r="D56" s="137">
        <v>24.96</v>
      </c>
      <c r="E56" s="6">
        <v>2</v>
      </c>
      <c r="F56" s="7">
        <f>$E$80/SUM($E$4:$E$75)*2</f>
        <v>0</v>
      </c>
      <c r="G56" s="7">
        <f>E81/B75</f>
        <v>0</v>
      </c>
      <c r="H56" s="7">
        <v>180</v>
      </c>
      <c r="I56" s="7">
        <v>200</v>
      </c>
      <c r="J56" s="7">
        <v>320</v>
      </c>
      <c r="K56" s="7">
        <f t="shared" si="0"/>
        <v>172.22400000000002</v>
      </c>
      <c r="L56" s="7">
        <f t="shared" si="1"/>
        <v>872.224</v>
      </c>
      <c r="M56" s="7">
        <f t="shared" si="2"/>
        <v>955.9575040000001</v>
      </c>
      <c r="N56" s="8"/>
      <c r="O56" s="8">
        <f t="shared" si="3"/>
        <v>955.9575040000001</v>
      </c>
      <c r="P56" s="8"/>
      <c r="Q56" s="8">
        <f t="shared" si="4"/>
        <v>-955.9575040000001</v>
      </c>
    </row>
    <row r="57" spans="2:17" ht="17.25" customHeight="1">
      <c r="B57" s="18">
        <v>54</v>
      </c>
      <c r="C57" s="70" t="s">
        <v>113</v>
      </c>
      <c r="D57" s="137">
        <v>39.98</v>
      </c>
      <c r="E57" s="6">
        <v>1</v>
      </c>
      <c r="F57" s="7">
        <f>$E$80/SUM($E$4:$E$75)*1</f>
        <v>0</v>
      </c>
      <c r="G57" s="7">
        <f>E81/B75</f>
        <v>0</v>
      </c>
      <c r="H57" s="7">
        <v>180</v>
      </c>
      <c r="I57" s="7">
        <v>200</v>
      </c>
      <c r="J57" s="7">
        <v>320</v>
      </c>
      <c r="K57" s="7">
        <f t="shared" si="0"/>
        <v>275.86199999999997</v>
      </c>
      <c r="L57" s="7">
        <f t="shared" si="1"/>
        <v>975.862</v>
      </c>
      <c r="M57" s="7">
        <f t="shared" si="2"/>
        <v>1069.544752</v>
      </c>
      <c r="N57" s="8"/>
      <c r="O57" s="8">
        <f t="shared" si="3"/>
        <v>1069.544752</v>
      </c>
      <c r="P57" s="8"/>
      <c r="Q57" s="8">
        <f t="shared" si="4"/>
        <v>-1069.544752</v>
      </c>
    </row>
    <row r="58" spans="2:17" ht="17.25" customHeight="1">
      <c r="B58" s="18">
        <v>55</v>
      </c>
      <c r="C58" s="70" t="s">
        <v>114</v>
      </c>
      <c r="D58" s="137">
        <v>37.27</v>
      </c>
      <c r="E58" s="6">
        <v>1</v>
      </c>
      <c r="F58" s="7">
        <f>$E$80/SUM($E$4:$E$75)*1</f>
        <v>0</v>
      </c>
      <c r="G58" s="7">
        <f>E81/B75</f>
        <v>0</v>
      </c>
      <c r="H58" s="7">
        <v>180</v>
      </c>
      <c r="I58" s="7">
        <v>200</v>
      </c>
      <c r="J58" s="7">
        <v>320</v>
      </c>
      <c r="K58" s="7">
        <f t="shared" si="0"/>
        <v>257.163</v>
      </c>
      <c r="L58" s="7">
        <f t="shared" si="1"/>
        <v>957.163</v>
      </c>
      <c r="M58" s="7">
        <f t="shared" si="2"/>
        <v>1049.0506480000001</v>
      </c>
      <c r="N58" s="8"/>
      <c r="O58" s="8">
        <f t="shared" si="3"/>
        <v>1049.0506480000001</v>
      </c>
      <c r="P58" s="8"/>
      <c r="Q58" s="8">
        <f t="shared" si="4"/>
        <v>-1049.0506480000001</v>
      </c>
    </row>
    <row r="59" spans="2:17" ht="17.25" customHeight="1">
      <c r="B59" s="18">
        <v>56</v>
      </c>
      <c r="C59" s="70" t="s">
        <v>115</v>
      </c>
      <c r="D59" s="137">
        <v>25.01</v>
      </c>
      <c r="E59" s="6">
        <v>2</v>
      </c>
      <c r="F59" s="7">
        <f>$E$80/SUM($E$4:$E$75)*2</f>
        <v>0</v>
      </c>
      <c r="G59" s="7">
        <f>E81/B75</f>
        <v>0</v>
      </c>
      <c r="H59" s="7">
        <v>180</v>
      </c>
      <c r="I59" s="7">
        <v>200</v>
      </c>
      <c r="J59" s="7">
        <v>320</v>
      </c>
      <c r="K59" s="7">
        <f t="shared" si="0"/>
        <v>172.56900000000002</v>
      </c>
      <c r="L59" s="7">
        <f t="shared" si="1"/>
        <v>872.569</v>
      </c>
      <c r="M59" s="7">
        <f t="shared" si="2"/>
        <v>956.335624</v>
      </c>
      <c r="N59" s="8"/>
      <c r="O59" s="8">
        <f t="shared" si="3"/>
        <v>956.335624</v>
      </c>
      <c r="P59" s="8"/>
      <c r="Q59" s="8">
        <f t="shared" si="4"/>
        <v>-956.335624</v>
      </c>
    </row>
    <row r="60" spans="2:17" ht="17.25" customHeight="1">
      <c r="B60" s="18">
        <v>57</v>
      </c>
      <c r="C60" s="70" t="s">
        <v>116</v>
      </c>
      <c r="D60" s="137">
        <v>32</v>
      </c>
      <c r="E60" s="6">
        <v>1</v>
      </c>
      <c r="F60" s="7">
        <f>$E$80/SUM($E$4:$E$75)*1</f>
        <v>0</v>
      </c>
      <c r="G60" s="7">
        <f>E81/B75</f>
        <v>0</v>
      </c>
      <c r="H60" s="7">
        <v>180</v>
      </c>
      <c r="I60" s="7">
        <v>200</v>
      </c>
      <c r="J60" s="7">
        <v>320</v>
      </c>
      <c r="K60" s="7">
        <f t="shared" si="0"/>
        <v>220.8</v>
      </c>
      <c r="L60" s="7">
        <f t="shared" si="1"/>
        <v>920.8</v>
      </c>
      <c r="M60" s="7">
        <f t="shared" si="2"/>
        <v>1009.1968</v>
      </c>
      <c r="N60" s="8"/>
      <c r="O60" s="8">
        <f t="shared" si="3"/>
        <v>1009.1968</v>
      </c>
      <c r="P60" s="8"/>
      <c r="Q60" s="8">
        <f t="shared" si="4"/>
        <v>-1009.1968</v>
      </c>
    </row>
    <row r="61" spans="2:17" ht="17.25" customHeight="1">
      <c r="B61" s="18">
        <v>58</v>
      </c>
      <c r="C61" s="70" t="s">
        <v>117</v>
      </c>
      <c r="D61" s="137">
        <v>33.04</v>
      </c>
      <c r="E61" s="6">
        <v>2</v>
      </c>
      <c r="F61" s="7">
        <f>$E$80/SUM($E$4:$E$75)*2</f>
        <v>0</v>
      </c>
      <c r="G61" s="7">
        <f>E81/B75</f>
        <v>0</v>
      </c>
      <c r="H61" s="7">
        <v>180</v>
      </c>
      <c r="I61" s="7">
        <v>200</v>
      </c>
      <c r="J61" s="7">
        <v>320</v>
      </c>
      <c r="K61" s="7">
        <f t="shared" si="0"/>
        <v>227.976</v>
      </c>
      <c r="L61" s="7">
        <f t="shared" si="1"/>
        <v>927.976</v>
      </c>
      <c r="M61" s="7">
        <f t="shared" si="2"/>
        <v>1017.0616960000001</v>
      </c>
      <c r="N61" s="8"/>
      <c r="O61" s="8">
        <f t="shared" si="3"/>
        <v>1017.0616960000001</v>
      </c>
      <c r="P61" s="8"/>
      <c r="Q61" s="8">
        <f t="shared" si="4"/>
        <v>-1017.0616960000001</v>
      </c>
    </row>
    <row r="62" spans="2:17" ht="17.25" customHeight="1">
      <c r="B62" s="18">
        <v>59</v>
      </c>
      <c r="C62" s="70" t="s">
        <v>118</v>
      </c>
      <c r="D62" s="137">
        <v>21.4</v>
      </c>
      <c r="E62" s="6">
        <v>1</v>
      </c>
      <c r="F62" s="7">
        <f>$E$80/SUM($E$4:$E$75)*1</f>
        <v>0</v>
      </c>
      <c r="G62" s="7">
        <f>E81/B75</f>
        <v>0</v>
      </c>
      <c r="H62" s="7">
        <v>180</v>
      </c>
      <c r="I62" s="7">
        <v>200</v>
      </c>
      <c r="J62" s="7">
        <v>320</v>
      </c>
      <c r="K62" s="7">
        <f t="shared" si="0"/>
        <v>147.66</v>
      </c>
      <c r="L62" s="7">
        <f t="shared" si="1"/>
        <v>847.66</v>
      </c>
      <c r="M62" s="7">
        <f t="shared" si="2"/>
        <v>929.0353600000001</v>
      </c>
      <c r="N62" s="8"/>
      <c r="O62" s="8">
        <f t="shared" si="3"/>
        <v>929.0353600000001</v>
      </c>
      <c r="P62" s="8"/>
      <c r="Q62" s="8">
        <f t="shared" si="4"/>
        <v>-929.0353600000001</v>
      </c>
    </row>
    <row r="63" spans="2:17" ht="17.25" customHeight="1">
      <c r="B63" s="18">
        <v>60</v>
      </c>
      <c r="C63" s="70" t="s">
        <v>119</v>
      </c>
      <c r="D63" s="137">
        <v>29.4</v>
      </c>
      <c r="E63" s="6">
        <v>1</v>
      </c>
      <c r="F63" s="7">
        <f>$E$80/SUM($E$4:$E$75)*1</f>
        <v>0</v>
      </c>
      <c r="G63" s="7">
        <f>E81/B75</f>
        <v>0</v>
      </c>
      <c r="H63" s="7">
        <v>180</v>
      </c>
      <c r="I63" s="7">
        <v>200</v>
      </c>
      <c r="J63" s="7">
        <v>320</v>
      </c>
      <c r="K63" s="7">
        <f t="shared" si="0"/>
        <v>202.86</v>
      </c>
      <c r="L63" s="7">
        <f t="shared" si="1"/>
        <v>902.86</v>
      </c>
      <c r="M63" s="7">
        <f t="shared" si="2"/>
        <v>989.53456</v>
      </c>
      <c r="N63" s="8"/>
      <c r="O63" s="8">
        <f t="shared" si="3"/>
        <v>989.53456</v>
      </c>
      <c r="P63" s="8"/>
      <c r="Q63" s="8">
        <f t="shared" si="4"/>
        <v>-989.53456</v>
      </c>
    </row>
    <row r="64" spans="2:17" ht="17.25" customHeight="1">
      <c r="B64" s="18">
        <v>61</v>
      </c>
      <c r="C64" s="70" t="s">
        <v>120</v>
      </c>
      <c r="D64" s="137">
        <v>23.38</v>
      </c>
      <c r="E64" s="6">
        <v>1</v>
      </c>
      <c r="F64" s="7">
        <f>$E$80/SUM($E$4:$E$75)*1</f>
        <v>0</v>
      </c>
      <c r="G64" s="7">
        <f>E81/B75</f>
        <v>0</v>
      </c>
      <c r="H64" s="7">
        <v>180</v>
      </c>
      <c r="I64" s="7">
        <v>200</v>
      </c>
      <c r="J64" s="7">
        <v>320</v>
      </c>
      <c r="K64" s="7">
        <f t="shared" si="0"/>
        <v>161.322</v>
      </c>
      <c r="L64" s="7">
        <f t="shared" si="1"/>
        <v>861.322</v>
      </c>
      <c r="M64" s="7">
        <f t="shared" si="2"/>
        <v>944.0089120000001</v>
      </c>
      <c r="N64" s="8"/>
      <c r="O64" s="8">
        <f t="shared" si="3"/>
        <v>944.0089120000001</v>
      </c>
      <c r="P64" s="8"/>
      <c r="Q64" s="8">
        <f t="shared" si="4"/>
        <v>-944.0089120000001</v>
      </c>
    </row>
    <row r="65" spans="2:17" ht="17.25" customHeight="1">
      <c r="B65" s="18">
        <v>62</v>
      </c>
      <c r="C65" s="70" t="s">
        <v>121</v>
      </c>
      <c r="D65" s="137">
        <v>23.72</v>
      </c>
      <c r="E65" s="6">
        <v>1</v>
      </c>
      <c r="F65" s="7">
        <f>$E$80/SUM($E$4:$E$75)*1</f>
        <v>0</v>
      </c>
      <c r="G65" s="7">
        <f>E81/B75</f>
        <v>0</v>
      </c>
      <c r="H65" s="7">
        <v>180</v>
      </c>
      <c r="I65" s="7">
        <v>200</v>
      </c>
      <c r="J65" s="7">
        <v>320</v>
      </c>
      <c r="K65" s="7">
        <f t="shared" si="0"/>
        <v>163.668</v>
      </c>
      <c r="L65" s="7">
        <f t="shared" si="1"/>
        <v>863.668</v>
      </c>
      <c r="M65" s="7">
        <f t="shared" si="2"/>
        <v>946.5801280000001</v>
      </c>
      <c r="N65" s="8"/>
      <c r="O65" s="8">
        <f t="shared" si="3"/>
        <v>946.5801280000001</v>
      </c>
      <c r="P65" s="8"/>
      <c r="Q65" s="8">
        <f t="shared" si="4"/>
        <v>-946.5801280000001</v>
      </c>
    </row>
    <row r="66" spans="2:17" ht="17.25" customHeight="1">
      <c r="B66" s="18">
        <v>63</v>
      </c>
      <c r="C66" s="70" t="s">
        <v>122</v>
      </c>
      <c r="D66" s="137">
        <v>31.95</v>
      </c>
      <c r="E66" s="6">
        <v>2</v>
      </c>
      <c r="F66" s="7">
        <f>$E$80/SUM($E$4:$E$75)*2</f>
        <v>0</v>
      </c>
      <c r="G66" s="7">
        <f>E81/B75</f>
        <v>0</v>
      </c>
      <c r="H66" s="7">
        <v>180</v>
      </c>
      <c r="I66" s="7">
        <v>200</v>
      </c>
      <c r="J66" s="7">
        <v>320</v>
      </c>
      <c r="K66" s="7">
        <f t="shared" si="0"/>
        <v>220.455</v>
      </c>
      <c r="L66" s="7">
        <f t="shared" si="1"/>
        <v>920.455</v>
      </c>
      <c r="M66" s="7">
        <f t="shared" si="2"/>
        <v>1008.8186800000001</v>
      </c>
      <c r="N66" s="8"/>
      <c r="O66" s="8">
        <f t="shared" si="3"/>
        <v>1008.8186800000001</v>
      </c>
      <c r="P66" s="8"/>
      <c r="Q66" s="8">
        <f t="shared" si="4"/>
        <v>-1008.8186800000001</v>
      </c>
    </row>
    <row r="67" spans="2:17" ht="17.25" customHeight="1">
      <c r="B67" s="18">
        <v>64</v>
      </c>
      <c r="C67" s="70" t="s">
        <v>123</v>
      </c>
      <c r="D67" s="137">
        <v>41</v>
      </c>
      <c r="E67" s="6">
        <v>1</v>
      </c>
      <c r="F67" s="7">
        <f>$E$80/SUM($E$4:$E$75)*1</f>
        <v>0</v>
      </c>
      <c r="G67" s="7">
        <f>E81/B75</f>
        <v>0</v>
      </c>
      <c r="H67" s="7">
        <v>180</v>
      </c>
      <c r="I67" s="7">
        <v>200</v>
      </c>
      <c r="J67" s="7">
        <v>320</v>
      </c>
      <c r="K67" s="7">
        <f t="shared" si="0"/>
        <v>282.90000000000003</v>
      </c>
      <c r="L67" s="7">
        <f t="shared" si="1"/>
        <v>982.9000000000001</v>
      </c>
      <c r="M67" s="7">
        <f t="shared" si="2"/>
        <v>1077.2584000000002</v>
      </c>
      <c r="N67" s="8"/>
      <c r="O67" s="8">
        <f t="shared" si="3"/>
        <v>1077.2584000000002</v>
      </c>
      <c r="P67" s="8"/>
      <c r="Q67" s="8">
        <f t="shared" si="4"/>
        <v>-1077.2584000000002</v>
      </c>
    </row>
    <row r="68" spans="2:17" ht="17.25" customHeight="1">
      <c r="B68" s="18">
        <v>65</v>
      </c>
      <c r="C68" s="70" t="s">
        <v>124</v>
      </c>
      <c r="D68" s="137">
        <v>36.2</v>
      </c>
      <c r="E68" s="6">
        <v>3</v>
      </c>
      <c r="F68" s="7">
        <f>$E$80/SUM($E$4:$E$75)*3</f>
        <v>0</v>
      </c>
      <c r="G68" s="7">
        <f>E81/B75</f>
        <v>0</v>
      </c>
      <c r="H68" s="7">
        <v>180</v>
      </c>
      <c r="I68" s="7">
        <v>200</v>
      </c>
      <c r="J68" s="7">
        <v>320</v>
      </c>
      <c r="K68" s="7">
        <f t="shared" si="0"/>
        <v>249.78000000000003</v>
      </c>
      <c r="L68" s="7">
        <f t="shared" si="1"/>
        <v>949.78</v>
      </c>
      <c r="M68" s="7">
        <f t="shared" si="2"/>
        <v>1040.9588800000001</v>
      </c>
      <c r="N68" s="8"/>
      <c r="O68" s="8">
        <f t="shared" si="3"/>
        <v>1040.9588800000001</v>
      </c>
      <c r="P68" s="8"/>
      <c r="Q68" s="8">
        <f t="shared" si="4"/>
        <v>-1040.9588800000001</v>
      </c>
    </row>
    <row r="69" spans="2:17" ht="17.25" customHeight="1">
      <c r="B69" s="18">
        <v>66</v>
      </c>
      <c r="C69" s="70" t="s">
        <v>125</v>
      </c>
      <c r="D69" s="137">
        <v>30.54</v>
      </c>
      <c r="E69" s="6">
        <v>1</v>
      </c>
      <c r="F69" s="7">
        <f>$E$80/SUM($E$4:$E$75)*1</f>
        <v>0</v>
      </c>
      <c r="G69" s="7">
        <f>E81/B75</f>
        <v>0</v>
      </c>
      <c r="H69" s="7">
        <v>180</v>
      </c>
      <c r="I69" s="7">
        <v>200</v>
      </c>
      <c r="J69" s="7">
        <v>320</v>
      </c>
      <c r="K69" s="7">
        <f aca="true" t="shared" si="5" ref="K69:K75">SUM(D69*6.9)</f>
        <v>210.726</v>
      </c>
      <c r="L69" s="7">
        <f aca="true" t="shared" si="6" ref="L69:L74">SUM(F69:K69)</f>
        <v>910.726</v>
      </c>
      <c r="M69" s="7">
        <f aca="true" t="shared" si="7" ref="M69:M75">SUM(L69*1.096)</f>
        <v>998.155696</v>
      </c>
      <c r="N69" s="8"/>
      <c r="O69" s="8">
        <f aca="true" t="shared" si="8" ref="O69:O75">SUM(M69:N69)</f>
        <v>998.155696</v>
      </c>
      <c r="P69" s="8"/>
      <c r="Q69" s="8">
        <f aca="true" t="shared" si="9" ref="Q69:Q75">SUM(P69-O69)</f>
        <v>-998.155696</v>
      </c>
    </row>
    <row r="70" spans="2:17" ht="17.25" customHeight="1">
      <c r="B70" s="18">
        <v>67</v>
      </c>
      <c r="C70" s="70" t="s">
        <v>126</v>
      </c>
      <c r="D70" s="137">
        <v>26.03</v>
      </c>
      <c r="E70" s="6">
        <v>2</v>
      </c>
      <c r="F70" s="7">
        <f>$E$80/SUM($E$4:$E$75)*2</f>
        <v>0</v>
      </c>
      <c r="G70" s="7">
        <f>E81/B75</f>
        <v>0</v>
      </c>
      <c r="H70" s="7">
        <v>180</v>
      </c>
      <c r="I70" s="7">
        <v>200</v>
      </c>
      <c r="J70" s="7">
        <v>320</v>
      </c>
      <c r="K70" s="7">
        <f t="shared" si="5"/>
        <v>179.60700000000003</v>
      </c>
      <c r="L70" s="7">
        <f t="shared" si="6"/>
        <v>879.607</v>
      </c>
      <c r="M70" s="7">
        <f t="shared" si="7"/>
        <v>964.0492720000001</v>
      </c>
      <c r="N70" s="8"/>
      <c r="O70" s="8">
        <f t="shared" si="8"/>
        <v>964.0492720000001</v>
      </c>
      <c r="P70" s="8"/>
      <c r="Q70" s="8">
        <f t="shared" si="9"/>
        <v>-964.0492720000001</v>
      </c>
    </row>
    <row r="71" spans="2:17" ht="17.25" customHeight="1">
      <c r="B71" s="18">
        <v>68</v>
      </c>
      <c r="C71" s="70" t="s">
        <v>127</v>
      </c>
      <c r="D71" s="137">
        <v>24.05</v>
      </c>
      <c r="E71" s="6">
        <v>1</v>
      </c>
      <c r="F71" s="7">
        <f>$E$80/SUM($E$4:$E$75)*1</f>
        <v>0</v>
      </c>
      <c r="G71" s="7">
        <f>E81/B75</f>
        <v>0</v>
      </c>
      <c r="H71" s="7">
        <v>180</v>
      </c>
      <c r="I71" s="7">
        <v>200</v>
      </c>
      <c r="J71" s="7">
        <v>320</v>
      </c>
      <c r="K71" s="7">
        <f t="shared" si="5"/>
        <v>165.94500000000002</v>
      </c>
      <c r="L71" s="7">
        <f t="shared" si="6"/>
        <v>865.945</v>
      </c>
      <c r="M71" s="7">
        <f t="shared" si="7"/>
        <v>949.0757200000002</v>
      </c>
      <c r="N71" s="8"/>
      <c r="O71" s="8">
        <f t="shared" si="8"/>
        <v>949.0757200000002</v>
      </c>
      <c r="P71" s="8"/>
      <c r="Q71" s="8">
        <f t="shared" si="9"/>
        <v>-949.0757200000002</v>
      </c>
    </row>
    <row r="72" spans="2:17" ht="17.25" customHeight="1">
      <c r="B72" s="18">
        <v>69</v>
      </c>
      <c r="C72" s="70" t="s">
        <v>150</v>
      </c>
      <c r="D72" s="137">
        <v>29.62</v>
      </c>
      <c r="E72" s="6">
        <v>1</v>
      </c>
      <c r="F72" s="7">
        <f>$E$80/SUM($E$4:$E$75)*1</f>
        <v>0</v>
      </c>
      <c r="G72" s="7">
        <f>E81/B75</f>
        <v>0</v>
      </c>
      <c r="H72" s="7">
        <v>180</v>
      </c>
      <c r="I72" s="7">
        <v>200</v>
      </c>
      <c r="J72" s="7">
        <v>320</v>
      </c>
      <c r="K72" s="7">
        <f t="shared" si="5"/>
        <v>204.37800000000001</v>
      </c>
      <c r="L72" s="7">
        <f t="shared" si="6"/>
        <v>904.378</v>
      </c>
      <c r="M72" s="7">
        <f t="shared" si="7"/>
        <v>991.1982880000002</v>
      </c>
      <c r="N72" s="8"/>
      <c r="O72" s="8">
        <f t="shared" si="8"/>
        <v>991.1982880000002</v>
      </c>
      <c r="P72" s="8"/>
      <c r="Q72" s="8">
        <f t="shared" si="9"/>
        <v>-991.1982880000002</v>
      </c>
    </row>
    <row r="73" spans="2:17" ht="17.25" customHeight="1">
      <c r="B73" s="18">
        <v>70</v>
      </c>
      <c r="C73" s="70" t="s">
        <v>128</v>
      </c>
      <c r="D73" s="137">
        <v>57.9</v>
      </c>
      <c r="E73" s="6">
        <v>3</v>
      </c>
      <c r="F73" s="7">
        <f>$E$80/SUM($E$4:$E$75)*3</f>
        <v>0</v>
      </c>
      <c r="G73" s="7">
        <f>E81/B75</f>
        <v>0</v>
      </c>
      <c r="H73" s="7">
        <v>180</v>
      </c>
      <c r="I73" s="7">
        <v>200</v>
      </c>
      <c r="J73" s="7">
        <v>320</v>
      </c>
      <c r="K73" s="7">
        <f t="shared" si="5"/>
        <v>399.51</v>
      </c>
      <c r="L73" s="7">
        <f t="shared" si="6"/>
        <v>1099.51</v>
      </c>
      <c r="M73" s="7">
        <f t="shared" si="7"/>
        <v>1205.06296</v>
      </c>
      <c r="N73" s="8"/>
      <c r="O73" s="8">
        <f t="shared" si="8"/>
        <v>1205.06296</v>
      </c>
      <c r="P73" s="8"/>
      <c r="Q73" s="8">
        <f t="shared" si="9"/>
        <v>-1205.06296</v>
      </c>
    </row>
    <row r="74" spans="2:17" ht="17.25" customHeight="1">
      <c r="B74" s="18">
        <v>71</v>
      </c>
      <c r="C74" s="70" t="s">
        <v>129</v>
      </c>
      <c r="D74" s="137">
        <v>28.56</v>
      </c>
      <c r="E74" s="6">
        <v>1</v>
      </c>
      <c r="F74" s="7">
        <f>$E$80/SUM($E$4:$E$75)*1</f>
        <v>0</v>
      </c>
      <c r="G74" s="7">
        <f>E81/B75</f>
        <v>0</v>
      </c>
      <c r="H74" s="7">
        <v>180</v>
      </c>
      <c r="I74" s="7">
        <v>200</v>
      </c>
      <c r="J74" s="7">
        <v>320</v>
      </c>
      <c r="K74" s="7">
        <f t="shared" si="5"/>
        <v>197.064</v>
      </c>
      <c r="L74" s="7">
        <f t="shared" si="6"/>
        <v>897.064</v>
      </c>
      <c r="M74" s="7">
        <f t="shared" si="7"/>
        <v>983.182144</v>
      </c>
      <c r="N74" s="8"/>
      <c r="O74" s="8">
        <f t="shared" si="8"/>
        <v>983.182144</v>
      </c>
      <c r="P74" s="8"/>
      <c r="Q74" s="8">
        <f t="shared" si="9"/>
        <v>-983.182144</v>
      </c>
    </row>
    <row r="75" spans="2:17" ht="17.25" customHeight="1">
      <c r="B75" s="18">
        <v>72</v>
      </c>
      <c r="C75" s="70" t="s">
        <v>130</v>
      </c>
      <c r="D75" s="137">
        <v>27</v>
      </c>
      <c r="E75" s="6">
        <v>1</v>
      </c>
      <c r="F75" s="7">
        <f>$E$80/SUM($E$4:$E$75)*1</f>
        <v>0</v>
      </c>
      <c r="G75" s="7">
        <f>E81/B75</f>
        <v>0</v>
      </c>
      <c r="H75" s="7">
        <v>180</v>
      </c>
      <c r="I75" s="7">
        <v>200</v>
      </c>
      <c r="J75" s="7">
        <v>320</v>
      </c>
      <c r="K75" s="7">
        <f t="shared" si="5"/>
        <v>186.3</v>
      </c>
      <c r="L75" s="7">
        <f>SUM(F75:K75)</f>
        <v>886.3</v>
      </c>
      <c r="M75" s="7">
        <f t="shared" si="7"/>
        <v>971.3848</v>
      </c>
      <c r="N75" s="8"/>
      <c r="O75" s="8">
        <f t="shared" si="8"/>
        <v>971.3848</v>
      </c>
      <c r="P75" s="8"/>
      <c r="Q75" s="8">
        <f t="shared" si="9"/>
        <v>-971.3848</v>
      </c>
    </row>
    <row r="76" spans="2:17" ht="21.75" customHeight="1">
      <c r="B76" s="19"/>
      <c r="C76" s="72" t="s">
        <v>3</v>
      </c>
      <c r="D76" s="7">
        <f aca="true" t="shared" si="10" ref="D76:Q76">SUM(D4:D75)</f>
        <v>3511.8700000000017</v>
      </c>
      <c r="E76" s="9">
        <f t="shared" si="10"/>
        <v>146</v>
      </c>
      <c r="F76" s="7">
        <f t="shared" si="10"/>
        <v>0</v>
      </c>
      <c r="G76" s="7">
        <f>SUM(G4:G75)</f>
        <v>0</v>
      </c>
      <c r="H76" s="7">
        <f t="shared" si="10"/>
        <v>12960</v>
      </c>
      <c r="I76" s="7">
        <f t="shared" si="10"/>
        <v>14400</v>
      </c>
      <c r="J76" s="7">
        <f t="shared" si="10"/>
        <v>23040</v>
      </c>
      <c r="K76" s="7">
        <f t="shared" si="10"/>
        <v>24231.902999999988</v>
      </c>
      <c r="L76" s="7">
        <f t="shared" si="10"/>
        <v>74631.90300000002</v>
      </c>
      <c r="M76" s="7">
        <f t="shared" si="10"/>
        <v>81796.56568800002</v>
      </c>
      <c r="N76" s="8">
        <f t="shared" si="10"/>
        <v>1500</v>
      </c>
      <c r="O76" s="8">
        <f t="shared" si="10"/>
        <v>83296.56568800002</v>
      </c>
      <c r="P76" s="8">
        <f t="shared" si="10"/>
        <v>0</v>
      </c>
      <c r="Q76" s="8">
        <f t="shared" si="10"/>
        <v>-83296.56568800002</v>
      </c>
    </row>
    <row r="77" spans="2:17" ht="21.75" customHeight="1" thickBot="1">
      <c r="B77" s="22"/>
      <c r="C77" s="27"/>
      <c r="D77" s="27"/>
      <c r="E77" s="27"/>
      <c r="F77" s="26"/>
      <c r="G77" s="26"/>
      <c r="H77" s="26"/>
      <c r="I77" s="23"/>
      <c r="J77" s="23"/>
      <c r="K77" s="22"/>
      <c r="L77" s="22"/>
      <c r="M77" s="22"/>
      <c r="N77" s="22"/>
      <c r="O77" s="22"/>
      <c r="P77" s="22"/>
      <c r="Q77" s="22"/>
    </row>
    <row r="78" spans="2:17" ht="21.75" customHeight="1" thickBot="1">
      <c r="B78" s="168" t="s">
        <v>62</v>
      </c>
      <c r="C78" s="168"/>
      <c r="D78" s="168"/>
      <c r="E78" s="168"/>
      <c r="F78" s="45"/>
      <c r="G78" s="169"/>
      <c r="H78" s="169"/>
      <c r="I78" s="169"/>
      <c r="J78" s="169"/>
      <c r="K78" s="169"/>
      <c r="L78" s="170" t="s">
        <v>41</v>
      </c>
      <c r="M78" s="170"/>
      <c r="N78" s="170"/>
      <c r="O78" s="45"/>
      <c r="P78" s="45"/>
      <c r="Q78" s="45"/>
    </row>
    <row r="79" spans="2:17" ht="21.75" customHeight="1" thickBot="1">
      <c r="B79" s="168"/>
      <c r="C79" s="168"/>
      <c r="D79" s="168"/>
      <c r="E79" s="168"/>
      <c r="F79" s="21"/>
      <c r="G79" s="169"/>
      <c r="H79" s="169"/>
      <c r="I79" s="169"/>
      <c r="J79" s="169"/>
      <c r="K79" s="169"/>
      <c r="L79" s="171" t="s">
        <v>172</v>
      </c>
      <c r="M79" s="171"/>
      <c r="N79" s="171"/>
      <c r="O79" s="21"/>
      <c r="P79" s="21"/>
      <c r="Q79" s="21"/>
    </row>
    <row r="80" spans="2:17" ht="27" customHeight="1" thickBot="1">
      <c r="B80" s="145" t="s">
        <v>184</v>
      </c>
      <c r="C80" s="145"/>
      <c r="D80" s="145"/>
      <c r="E80" s="47">
        <v>0</v>
      </c>
      <c r="F80" s="23"/>
      <c r="G80" s="169"/>
      <c r="H80" s="169"/>
      <c r="I80" s="169"/>
      <c r="J80" s="169"/>
      <c r="K80" s="169"/>
      <c r="L80" s="159" t="s">
        <v>173</v>
      </c>
      <c r="M80" s="159"/>
      <c r="N80" s="159"/>
      <c r="O80" s="24"/>
      <c r="P80" s="23"/>
      <c r="Q80" s="23"/>
    </row>
    <row r="81" spans="2:17" ht="27" customHeight="1" thickBot="1">
      <c r="B81" s="145" t="s">
        <v>176</v>
      </c>
      <c r="C81" s="145"/>
      <c r="D81" s="145"/>
      <c r="E81" s="10">
        <v>0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3"/>
    </row>
    <row r="82" spans="2:17" ht="27" customHeight="1" thickBot="1">
      <c r="B82" s="165" t="s">
        <v>39</v>
      </c>
      <c r="C82" s="165"/>
      <c r="D82" s="165"/>
      <c r="E82" s="10">
        <f>SUM(H76)</f>
        <v>12960</v>
      </c>
      <c r="F82" s="23"/>
      <c r="G82" s="166" t="s">
        <v>25</v>
      </c>
      <c r="H82" s="166"/>
      <c r="I82" s="166"/>
      <c r="J82" s="166"/>
      <c r="K82" s="166"/>
      <c r="L82" s="34" t="s">
        <v>3</v>
      </c>
      <c r="M82" s="14" t="s">
        <v>9</v>
      </c>
      <c r="N82" s="34" t="s">
        <v>3</v>
      </c>
      <c r="O82" s="37"/>
      <c r="P82" s="23"/>
      <c r="Q82" s="23"/>
    </row>
    <row r="83" spans="2:17" ht="27" customHeight="1" thickBot="1">
      <c r="B83" s="165" t="s">
        <v>44</v>
      </c>
      <c r="C83" s="165"/>
      <c r="D83" s="165"/>
      <c r="E83" s="10">
        <f>SUM(I76)</f>
        <v>14400</v>
      </c>
      <c r="F83" s="23"/>
      <c r="G83" s="146" t="s">
        <v>30</v>
      </c>
      <c r="H83" s="146"/>
      <c r="I83" s="146"/>
      <c r="J83" s="146"/>
      <c r="K83" s="146"/>
      <c r="L83" s="48">
        <f>SUM(E80)</f>
        <v>0</v>
      </c>
      <c r="M83" s="48">
        <f>SUM(L83*0.096)</f>
        <v>0</v>
      </c>
      <c r="N83" s="48">
        <f>SUM(L83:M83)</f>
        <v>0</v>
      </c>
      <c r="O83" s="38"/>
      <c r="P83" s="23"/>
      <c r="Q83" s="23"/>
    </row>
    <row r="84" spans="2:17" ht="27" customHeight="1" thickBot="1">
      <c r="B84" s="167" t="s">
        <v>37</v>
      </c>
      <c r="C84" s="167"/>
      <c r="D84" s="167"/>
      <c r="E84" s="10">
        <f>SUM(J76)</f>
        <v>23040</v>
      </c>
      <c r="F84" s="23"/>
      <c r="G84" s="149" t="s">
        <v>170</v>
      </c>
      <c r="H84" s="149"/>
      <c r="I84" s="149"/>
      <c r="J84" s="149"/>
      <c r="K84" s="149"/>
      <c r="L84" s="48">
        <f>SUM(G76:J76)</f>
        <v>50400</v>
      </c>
      <c r="M84" s="48">
        <f>SUM(L84*0.096)</f>
        <v>4838.400000000001</v>
      </c>
      <c r="N84" s="48">
        <f>SUM(L84:M84)</f>
        <v>55238.4</v>
      </c>
      <c r="O84" s="38"/>
      <c r="P84" s="22"/>
      <c r="Q84" s="22"/>
    </row>
    <row r="85" spans="2:17" ht="27" customHeight="1" thickBot="1">
      <c r="B85" s="145" t="s">
        <v>38</v>
      </c>
      <c r="C85" s="145"/>
      <c r="D85" s="145"/>
      <c r="E85" s="10">
        <f>SUM(K76)</f>
        <v>24231.902999999988</v>
      </c>
      <c r="F85" s="25"/>
      <c r="G85" s="149" t="s">
        <v>169</v>
      </c>
      <c r="H85" s="149"/>
      <c r="I85" s="149"/>
      <c r="J85" s="149"/>
      <c r="K85" s="149"/>
      <c r="L85" s="48">
        <f>SUM(K76)</f>
        <v>24231.902999999988</v>
      </c>
      <c r="M85" s="48">
        <f>SUM(L85*0.096)</f>
        <v>2326.262687999999</v>
      </c>
      <c r="N85" s="48">
        <f>SUM(L85:M85)</f>
        <v>26558.165687999986</v>
      </c>
      <c r="O85" s="38"/>
      <c r="P85" s="22"/>
      <c r="Q85" s="22"/>
    </row>
    <row r="86" spans="2:17" ht="27" customHeight="1" thickBot="1">
      <c r="B86" s="145" t="s">
        <v>6</v>
      </c>
      <c r="C86" s="145"/>
      <c r="D86" s="145"/>
      <c r="E86" s="10">
        <f>SUM(E80:E85)</f>
        <v>74631.90299999999</v>
      </c>
      <c r="F86" s="26"/>
      <c r="G86" s="146" t="s">
        <v>3</v>
      </c>
      <c r="H86" s="146"/>
      <c r="I86" s="146"/>
      <c r="J86" s="146"/>
      <c r="K86" s="146"/>
      <c r="L86" s="48">
        <f>SUM(L83:L85)</f>
        <v>74631.90299999999</v>
      </c>
      <c r="M86" s="48">
        <f>SUM(M83:M85)</f>
        <v>7164.662687999999</v>
      </c>
      <c r="N86" s="48">
        <f>SUM(N83:N85)</f>
        <v>81796.56568799999</v>
      </c>
      <c r="O86" s="38"/>
      <c r="P86" s="22"/>
      <c r="Q86" s="22"/>
    </row>
    <row r="87" spans="2:17" ht="21.75" customHeight="1">
      <c r="B87" s="22"/>
      <c r="C87" s="27"/>
      <c r="D87" s="27"/>
      <c r="E87" s="27"/>
      <c r="F87" s="26"/>
      <c r="G87" s="26"/>
      <c r="H87" s="26"/>
      <c r="I87" s="23"/>
      <c r="J87" s="23"/>
      <c r="K87" s="22"/>
      <c r="L87" s="22"/>
      <c r="M87" s="22"/>
      <c r="N87" s="22"/>
      <c r="O87" s="22"/>
      <c r="P87" s="22"/>
      <c r="Q87" s="22"/>
    </row>
    <row r="88" spans="2:17" ht="21.75" customHeight="1">
      <c r="B88" s="22"/>
      <c r="C88" s="27"/>
      <c r="D88" s="27"/>
      <c r="E88" s="27"/>
      <c r="F88" s="26"/>
      <c r="G88" s="26"/>
      <c r="H88" s="26"/>
      <c r="I88" s="23"/>
      <c r="J88" s="23"/>
      <c r="K88" s="22"/>
      <c r="L88" s="22"/>
      <c r="M88" s="22"/>
      <c r="N88" s="22"/>
      <c r="O88" s="22"/>
      <c r="P88" s="22"/>
      <c r="Q88" s="22"/>
    </row>
    <row r="89" spans="2:17" ht="21.75" customHeight="1">
      <c r="B89" s="22"/>
      <c r="C89" s="27"/>
      <c r="D89" s="27"/>
      <c r="E89" s="27"/>
      <c r="F89" s="26"/>
      <c r="G89" s="26"/>
      <c r="H89" s="26"/>
      <c r="I89" s="23"/>
      <c r="J89" s="23"/>
      <c r="K89" s="22"/>
      <c r="L89" s="22"/>
      <c r="M89" s="22"/>
      <c r="N89" s="22"/>
      <c r="O89" s="22"/>
      <c r="P89" s="22"/>
      <c r="Q89" s="22"/>
    </row>
    <row r="90" spans="2:17" ht="21.75" customHeight="1">
      <c r="B90" s="22"/>
      <c r="C90" s="27"/>
      <c r="D90" s="27"/>
      <c r="E90" s="27"/>
      <c r="F90" s="26"/>
      <c r="G90" s="26"/>
      <c r="H90" s="26"/>
      <c r="I90" s="23"/>
      <c r="J90" s="23"/>
      <c r="K90" s="22"/>
      <c r="L90" s="22"/>
      <c r="M90" s="22"/>
      <c r="N90" s="22"/>
      <c r="O90" s="22"/>
      <c r="P90" s="22"/>
      <c r="Q90" s="22"/>
    </row>
    <row r="91" spans="2:17" ht="21.75" customHeight="1">
      <c r="B91" s="22"/>
      <c r="C91" s="27"/>
      <c r="D91" s="27"/>
      <c r="E91" s="27"/>
      <c r="F91" s="26"/>
      <c r="G91" s="26"/>
      <c r="H91" s="26"/>
      <c r="I91" s="23"/>
      <c r="J91" s="23"/>
      <c r="K91" s="22"/>
      <c r="L91" s="22"/>
      <c r="M91" s="22"/>
      <c r="N91" s="22"/>
      <c r="O91" s="22"/>
      <c r="P91" s="22"/>
      <c r="Q91" s="22"/>
    </row>
    <row r="92" spans="2:17" ht="21.75" customHeight="1">
      <c r="B92" s="22"/>
      <c r="C92" s="27"/>
      <c r="D92" s="27"/>
      <c r="E92" s="27"/>
      <c r="F92" s="26"/>
      <c r="G92" s="26"/>
      <c r="H92" s="26"/>
      <c r="I92" s="23"/>
      <c r="J92" s="23"/>
      <c r="K92" s="22"/>
      <c r="L92" s="22"/>
      <c r="M92" s="22"/>
      <c r="N92" s="22"/>
      <c r="O92" s="22"/>
      <c r="P92" s="22"/>
      <c r="Q92" s="22"/>
    </row>
    <row r="93" spans="2:17" ht="21.75" customHeight="1">
      <c r="B93" s="22"/>
      <c r="C93" s="27"/>
      <c r="D93" s="27"/>
      <c r="E93" s="27"/>
      <c r="F93" s="26"/>
      <c r="G93" s="26"/>
      <c r="H93" s="26"/>
      <c r="I93" s="23"/>
      <c r="J93" s="23"/>
      <c r="K93" s="22"/>
      <c r="L93" s="22"/>
      <c r="M93" s="22"/>
      <c r="N93" s="22"/>
      <c r="O93" s="22"/>
      <c r="P93" s="22"/>
      <c r="Q93" s="22"/>
    </row>
    <row r="94" spans="2:17" ht="21.75" customHeight="1">
      <c r="B94" s="22"/>
      <c r="C94" s="27"/>
      <c r="D94" s="27"/>
      <c r="E94" s="27"/>
      <c r="F94" s="26"/>
      <c r="G94" s="26"/>
      <c r="H94" s="26"/>
      <c r="I94" s="23"/>
      <c r="J94" s="23"/>
      <c r="K94" s="22"/>
      <c r="L94" s="22"/>
      <c r="M94" s="22"/>
      <c r="N94" s="22"/>
      <c r="O94" s="22"/>
      <c r="P94" s="22"/>
      <c r="Q94" s="22"/>
    </row>
    <row r="95" spans="2:17" ht="21.75" customHeight="1">
      <c r="B95" s="22"/>
      <c r="C95" s="27"/>
      <c r="D95" s="27"/>
      <c r="E95" s="27"/>
      <c r="F95" s="26"/>
      <c r="G95" s="26"/>
      <c r="H95" s="26"/>
      <c r="I95" s="23"/>
      <c r="J95" s="23"/>
      <c r="K95" s="22"/>
      <c r="L95" s="22"/>
      <c r="M95" s="22"/>
      <c r="N95" s="22"/>
      <c r="O95" s="22"/>
      <c r="P95" s="22"/>
      <c r="Q95" s="22"/>
    </row>
    <row r="96" spans="2:17" ht="21.75" customHeight="1" thickBot="1">
      <c r="B96" s="22"/>
      <c r="C96" s="27"/>
      <c r="D96" s="27"/>
      <c r="E96" s="27"/>
      <c r="F96" s="26"/>
      <c r="G96" s="26"/>
      <c r="H96" s="26"/>
      <c r="I96" s="23"/>
      <c r="J96" s="23"/>
      <c r="K96" s="22"/>
      <c r="L96" s="22"/>
      <c r="M96" s="22"/>
      <c r="N96" s="22"/>
      <c r="O96" s="22"/>
      <c r="P96" s="22"/>
      <c r="Q96" s="22"/>
    </row>
    <row r="97" spans="2:17" ht="12.75" customHeight="1">
      <c r="B97" s="160" t="s">
        <v>181</v>
      </c>
      <c r="C97" s="160"/>
      <c r="D97" s="160"/>
      <c r="E97" s="160" t="s">
        <v>174</v>
      </c>
      <c r="F97" s="160"/>
      <c r="G97" s="160"/>
      <c r="H97" s="160"/>
      <c r="I97" s="160"/>
      <c r="J97" s="160"/>
      <c r="K97" s="150" t="s">
        <v>178</v>
      </c>
      <c r="L97" s="151"/>
      <c r="M97" s="151"/>
      <c r="N97" s="152"/>
      <c r="O97" s="40"/>
      <c r="P97" s="40"/>
      <c r="Q97" s="22"/>
    </row>
    <row r="98" spans="2:17" ht="12.75" customHeight="1">
      <c r="B98" s="161"/>
      <c r="C98" s="161"/>
      <c r="D98" s="161"/>
      <c r="E98" s="161"/>
      <c r="F98" s="161"/>
      <c r="G98" s="161"/>
      <c r="H98" s="161"/>
      <c r="I98" s="161"/>
      <c r="J98" s="161"/>
      <c r="K98" s="153"/>
      <c r="L98" s="154"/>
      <c r="M98" s="154"/>
      <c r="N98" s="155"/>
      <c r="O98" s="40"/>
      <c r="P98" s="40"/>
      <c r="Q98" s="22"/>
    </row>
    <row r="99" spans="2:17" ht="12.75" customHeight="1" thickBot="1">
      <c r="B99" s="162"/>
      <c r="C99" s="162"/>
      <c r="D99" s="162"/>
      <c r="E99" s="162"/>
      <c r="F99" s="162"/>
      <c r="G99" s="162"/>
      <c r="H99" s="162"/>
      <c r="I99" s="162"/>
      <c r="J99" s="162"/>
      <c r="K99" s="156"/>
      <c r="L99" s="157"/>
      <c r="M99" s="157"/>
      <c r="N99" s="158"/>
      <c r="O99" s="40"/>
      <c r="P99" s="40"/>
      <c r="Q99" s="22"/>
    </row>
    <row r="100" spans="2:17" ht="18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3"/>
      <c r="Q100" s="22"/>
    </row>
    <row r="101" spans="2:17" ht="18" customHeight="1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8.75" customHeight="1">
      <c r="B102" s="144" t="s">
        <v>11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39"/>
      <c r="P102" s="39"/>
      <c r="Q102" s="22"/>
    </row>
    <row r="103" spans="2:17" ht="18.75" customHeight="1" thickBot="1">
      <c r="B103" s="22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22"/>
    </row>
    <row r="104" spans="2:17" ht="15.75" thickBot="1">
      <c r="B104" s="141" t="s">
        <v>12</v>
      </c>
      <c r="C104" s="142"/>
      <c r="D104" s="143"/>
      <c r="E104" s="141" t="s">
        <v>63</v>
      </c>
      <c r="F104" s="142"/>
      <c r="G104" s="142"/>
      <c r="H104" s="142"/>
      <c r="I104" s="142"/>
      <c r="J104" s="142"/>
      <c r="K104" s="142"/>
      <c r="L104" s="142"/>
      <c r="M104" s="142"/>
      <c r="N104" s="143"/>
      <c r="O104" s="40"/>
      <c r="P104" s="40"/>
      <c r="Q104" s="22"/>
    </row>
    <row r="105" spans="2:17" ht="15.75" thickBot="1">
      <c r="B105" s="141" t="s">
        <v>13</v>
      </c>
      <c r="C105" s="142"/>
      <c r="D105" s="143"/>
      <c r="E105" s="141" t="s">
        <v>28</v>
      </c>
      <c r="F105" s="142"/>
      <c r="G105" s="142"/>
      <c r="H105" s="142"/>
      <c r="I105" s="142"/>
      <c r="J105" s="142"/>
      <c r="K105" s="142"/>
      <c r="L105" s="142"/>
      <c r="M105" s="142"/>
      <c r="N105" s="143"/>
      <c r="O105" s="40"/>
      <c r="P105" s="40"/>
      <c r="Q105" s="22"/>
    </row>
    <row r="106" spans="2:17" ht="15.75" thickBot="1">
      <c r="B106" s="141" t="s">
        <v>14</v>
      </c>
      <c r="C106" s="142"/>
      <c r="D106" s="143"/>
      <c r="E106" s="141" t="s">
        <v>29</v>
      </c>
      <c r="F106" s="142"/>
      <c r="G106" s="142"/>
      <c r="H106" s="142"/>
      <c r="I106" s="142"/>
      <c r="J106" s="142"/>
      <c r="K106" s="142"/>
      <c r="L106" s="142"/>
      <c r="M106" s="142"/>
      <c r="N106" s="143"/>
      <c r="O106" s="40"/>
      <c r="P106" s="40"/>
      <c r="Q106" s="22"/>
    </row>
    <row r="107" spans="2:17" ht="15.75" thickBot="1">
      <c r="B107" s="141" t="s">
        <v>15</v>
      </c>
      <c r="C107" s="142"/>
      <c r="D107" s="143"/>
      <c r="E107" s="172" t="s">
        <v>16</v>
      </c>
      <c r="F107" s="173"/>
      <c r="G107" s="173"/>
      <c r="H107" s="173"/>
      <c r="I107" s="173"/>
      <c r="J107" s="173"/>
      <c r="K107" s="173"/>
      <c r="L107" s="173"/>
      <c r="M107" s="173"/>
      <c r="N107" s="174"/>
      <c r="O107" s="41"/>
      <c r="P107" s="41"/>
      <c r="Q107" s="22"/>
    </row>
    <row r="108" spans="2:17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9.5">
      <c r="B109" s="144" t="s">
        <v>213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39"/>
      <c r="P109" s="39"/>
      <c r="Q109" s="22"/>
    </row>
    <row r="110" spans="2:17" ht="20.25" thickBot="1">
      <c r="B110" s="22"/>
      <c r="C110" s="22"/>
      <c r="D110" s="22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22"/>
    </row>
    <row r="111" spans="2:17" ht="18.75" thickBot="1">
      <c r="B111" s="163" t="s">
        <v>17</v>
      </c>
      <c r="C111" s="163"/>
      <c r="D111" s="163"/>
      <c r="E111" s="42">
        <f>SUM(N86)</f>
        <v>81796.56568799999</v>
      </c>
      <c r="F111" s="141" t="s">
        <v>18</v>
      </c>
      <c r="G111" s="142"/>
      <c r="H111" s="142"/>
      <c r="I111" s="142"/>
      <c r="J111" s="142"/>
      <c r="K111" s="142"/>
      <c r="L111" s="142"/>
      <c r="M111" s="142"/>
      <c r="N111" s="143"/>
      <c r="O111" s="40"/>
      <c r="P111" s="40"/>
      <c r="Q111" s="22"/>
    </row>
    <row r="112" spans="2:17" ht="15.75" thickBot="1">
      <c r="B112" s="164" t="s">
        <v>19</v>
      </c>
      <c r="C112" s="164"/>
      <c r="D112" s="164"/>
      <c r="E112" s="36">
        <f>SUM(N84)</f>
        <v>55238.4</v>
      </c>
      <c r="F112" s="141" t="s">
        <v>20</v>
      </c>
      <c r="G112" s="142"/>
      <c r="H112" s="142"/>
      <c r="I112" s="142"/>
      <c r="J112" s="142"/>
      <c r="K112" s="142"/>
      <c r="L112" s="142"/>
      <c r="M112" s="142"/>
      <c r="N112" s="143"/>
      <c r="O112" s="40"/>
      <c r="P112" s="40"/>
      <c r="Q112" s="22"/>
    </row>
    <row r="113" spans="2:17" ht="15.75" thickBot="1">
      <c r="B113" s="164" t="s">
        <v>19</v>
      </c>
      <c r="C113" s="164"/>
      <c r="D113" s="164"/>
      <c r="E113" s="36">
        <f>SUM(N83)</f>
        <v>0</v>
      </c>
      <c r="F113" s="141" t="s">
        <v>21</v>
      </c>
      <c r="G113" s="142"/>
      <c r="H113" s="142"/>
      <c r="I113" s="142"/>
      <c r="J113" s="142"/>
      <c r="K113" s="142"/>
      <c r="L113" s="142"/>
      <c r="M113" s="142"/>
      <c r="N113" s="143"/>
      <c r="O113" s="40"/>
      <c r="P113" s="40"/>
      <c r="Q113" s="22"/>
    </row>
    <row r="114" spans="2:17" ht="15.75" thickBot="1">
      <c r="B114" s="164" t="s">
        <v>19</v>
      </c>
      <c r="C114" s="164"/>
      <c r="D114" s="164"/>
      <c r="E114" s="36">
        <f>SUM(N85)</f>
        <v>26558.165687999986</v>
      </c>
      <c r="F114" s="141" t="s">
        <v>32</v>
      </c>
      <c r="G114" s="142"/>
      <c r="H114" s="142"/>
      <c r="I114" s="142"/>
      <c r="J114" s="142"/>
      <c r="K114" s="142"/>
      <c r="L114" s="142"/>
      <c r="M114" s="142"/>
      <c r="N114" s="143"/>
      <c r="O114" s="40"/>
      <c r="P114" s="40"/>
      <c r="Q114" s="22"/>
    </row>
    <row r="115" spans="2:17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5">
      <c r="B116" s="22"/>
      <c r="C116" s="22"/>
      <c r="D116" s="22"/>
      <c r="E116" s="176" t="s">
        <v>214</v>
      </c>
      <c r="F116" s="175"/>
      <c r="G116" s="175"/>
      <c r="H116" s="175"/>
      <c r="I116" s="28" t="s">
        <v>22</v>
      </c>
      <c r="J116" s="29"/>
      <c r="K116" s="43"/>
      <c r="L116" s="177" t="s">
        <v>43</v>
      </c>
      <c r="M116" s="177"/>
      <c r="N116" s="177"/>
      <c r="O116" s="43"/>
      <c r="P116" s="22"/>
      <c r="Q116" s="22"/>
    </row>
    <row r="117" spans="2:17" ht="15">
      <c r="B117" s="22"/>
      <c r="C117" s="22"/>
      <c r="D117" s="22"/>
      <c r="E117" s="175" t="s">
        <v>23</v>
      </c>
      <c r="F117" s="175"/>
      <c r="G117" s="175"/>
      <c r="H117" s="175"/>
      <c r="I117" s="29"/>
      <c r="J117" s="29"/>
      <c r="L117" s="175" t="s">
        <v>24</v>
      </c>
      <c r="M117" s="175"/>
      <c r="N117" s="175"/>
      <c r="O117" s="44"/>
      <c r="P117" s="22"/>
      <c r="Q117" s="22"/>
    </row>
    <row r="118" spans="2:17" ht="12.75"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2"/>
      <c r="O118" s="24"/>
      <c r="P118" s="23"/>
      <c r="Q118" s="22"/>
    </row>
    <row r="119" spans="2:17" ht="12.75">
      <c r="B119" s="22"/>
      <c r="C119" s="22"/>
      <c r="D119" s="22"/>
      <c r="E119" s="22"/>
      <c r="F119" s="23"/>
      <c r="G119" s="23"/>
      <c r="H119" s="23"/>
      <c r="I119" s="23"/>
      <c r="J119" s="23"/>
      <c r="K119" s="23"/>
      <c r="L119" s="23"/>
      <c r="M119" s="23"/>
      <c r="N119" s="22"/>
      <c r="O119" s="24"/>
      <c r="P119" s="23"/>
      <c r="Q119" s="22"/>
    </row>
    <row r="120" spans="2:17" ht="13.5" thickBot="1">
      <c r="B120" s="22"/>
      <c r="C120" s="22"/>
      <c r="D120" s="22"/>
      <c r="E120" s="22"/>
      <c r="F120" s="23"/>
      <c r="G120" s="23"/>
      <c r="H120" s="23"/>
      <c r="I120" s="23"/>
      <c r="J120" s="23"/>
      <c r="K120" s="23"/>
      <c r="L120" s="23"/>
      <c r="M120" s="23"/>
      <c r="N120" s="22"/>
      <c r="O120" s="24"/>
      <c r="P120" s="23"/>
      <c r="Q120" s="22"/>
    </row>
    <row r="121" spans="2:17" ht="12.75" customHeight="1">
      <c r="B121" s="160" t="s">
        <v>181</v>
      </c>
      <c r="C121" s="160"/>
      <c r="D121" s="160"/>
      <c r="E121" s="160" t="s">
        <v>174</v>
      </c>
      <c r="F121" s="160"/>
      <c r="G121" s="160"/>
      <c r="H121" s="160"/>
      <c r="I121" s="160"/>
      <c r="J121" s="160"/>
      <c r="K121" s="150" t="s">
        <v>178</v>
      </c>
      <c r="L121" s="151"/>
      <c r="M121" s="151"/>
      <c r="N121" s="152"/>
      <c r="O121" s="40"/>
      <c r="P121" s="40"/>
      <c r="Q121" s="22"/>
    </row>
    <row r="122" spans="2:17" ht="12.75" customHeight="1">
      <c r="B122" s="161"/>
      <c r="C122" s="161"/>
      <c r="D122" s="161"/>
      <c r="E122" s="161"/>
      <c r="F122" s="161"/>
      <c r="G122" s="161"/>
      <c r="H122" s="161"/>
      <c r="I122" s="161"/>
      <c r="J122" s="161"/>
      <c r="K122" s="153"/>
      <c r="L122" s="154"/>
      <c r="M122" s="154"/>
      <c r="N122" s="155"/>
      <c r="O122" s="40"/>
      <c r="P122" s="40"/>
      <c r="Q122" s="22"/>
    </row>
    <row r="123" spans="2:17" ht="12.75" customHeight="1" thickBot="1">
      <c r="B123" s="162"/>
      <c r="C123" s="162"/>
      <c r="D123" s="162"/>
      <c r="E123" s="162"/>
      <c r="F123" s="162"/>
      <c r="G123" s="162"/>
      <c r="H123" s="162"/>
      <c r="I123" s="162"/>
      <c r="J123" s="162"/>
      <c r="K123" s="156"/>
      <c r="L123" s="157"/>
      <c r="M123" s="157"/>
      <c r="N123" s="158"/>
      <c r="O123" s="40"/>
      <c r="P123" s="40"/>
      <c r="Q123" s="22"/>
    </row>
    <row r="124" spans="2:17" ht="13.5" thickBot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3"/>
      <c r="Q124" s="22"/>
    </row>
    <row r="125" spans="2:17" s="4" customFormat="1" ht="21" customHeight="1" thickBot="1">
      <c r="B125" s="164" t="s">
        <v>133</v>
      </c>
      <c r="C125" s="164"/>
      <c r="D125" s="164"/>
      <c r="E125" s="141" t="s">
        <v>132</v>
      </c>
      <c r="F125" s="142"/>
      <c r="G125" s="142"/>
      <c r="H125" s="142"/>
      <c r="I125" s="142"/>
      <c r="J125" s="143"/>
      <c r="K125" s="164" t="s">
        <v>168</v>
      </c>
      <c r="L125" s="164"/>
      <c r="M125" s="164"/>
      <c r="N125" s="164"/>
      <c r="O125" s="40"/>
      <c r="P125" s="40"/>
      <c r="Q125" s="30"/>
    </row>
    <row r="126" spans="2:17" s="4" customFormat="1" ht="21" customHeight="1" thickBot="1">
      <c r="B126" s="164" t="s">
        <v>35</v>
      </c>
      <c r="C126" s="164"/>
      <c r="D126" s="164"/>
      <c r="E126" s="141" t="s">
        <v>31</v>
      </c>
      <c r="F126" s="142"/>
      <c r="G126" s="142"/>
      <c r="H126" s="142"/>
      <c r="I126" s="142"/>
      <c r="J126" s="143"/>
      <c r="K126" s="164" t="s">
        <v>40</v>
      </c>
      <c r="L126" s="164"/>
      <c r="M126" s="164"/>
      <c r="N126" s="164"/>
      <c r="O126" s="40"/>
      <c r="P126" s="40"/>
      <c r="Q126" s="30"/>
    </row>
    <row r="127" spans="5:17" ht="15" customHeight="1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/>
    </row>
    <row r="128" spans="5:17" ht="14.25" customHeight="1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/>
    </row>
    <row r="129" spans="6:17" ht="15" customHeight="1">
      <c r="F129"/>
      <c r="G129"/>
      <c r="H129"/>
      <c r="I129"/>
      <c r="J129"/>
      <c r="K129"/>
      <c r="L129"/>
      <c r="M129"/>
      <c r="N129"/>
      <c r="O129"/>
      <c r="P129"/>
      <c r="Q129"/>
    </row>
    <row r="130" spans="6:17" ht="15.75" customHeight="1" thickBot="1"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" customHeight="1">
      <c r="B131" s="160" t="s">
        <v>181</v>
      </c>
      <c r="C131" s="160"/>
      <c r="D131" s="160"/>
      <c r="E131" s="160" t="s">
        <v>174</v>
      </c>
      <c r="F131" s="160"/>
      <c r="G131" s="160"/>
      <c r="H131" s="160"/>
      <c r="I131" s="160"/>
      <c r="J131" s="160"/>
      <c r="K131" s="150" t="s">
        <v>178</v>
      </c>
      <c r="L131" s="151"/>
      <c r="M131" s="151"/>
      <c r="N131" s="152"/>
      <c r="O131"/>
      <c r="P131"/>
      <c r="Q131"/>
    </row>
    <row r="132" spans="2:17" ht="12" customHeight="1">
      <c r="B132" s="161"/>
      <c r="C132" s="161"/>
      <c r="D132" s="161"/>
      <c r="E132" s="161"/>
      <c r="F132" s="161"/>
      <c r="G132" s="161"/>
      <c r="H132" s="161"/>
      <c r="I132" s="161"/>
      <c r="J132" s="161"/>
      <c r="K132" s="153"/>
      <c r="L132" s="154"/>
      <c r="M132" s="154"/>
      <c r="N132" s="155"/>
      <c r="O132"/>
      <c r="P132"/>
      <c r="Q132"/>
    </row>
    <row r="133" spans="2:17" ht="12" customHeight="1" thickBot="1">
      <c r="B133" s="162"/>
      <c r="C133" s="162"/>
      <c r="D133" s="162"/>
      <c r="E133" s="162"/>
      <c r="F133" s="162"/>
      <c r="G133" s="162"/>
      <c r="H133" s="162"/>
      <c r="I133" s="162"/>
      <c r="J133" s="162"/>
      <c r="K133" s="156"/>
      <c r="L133" s="157"/>
      <c r="M133" s="157"/>
      <c r="N133" s="158"/>
      <c r="O133"/>
      <c r="P133"/>
      <c r="Q133"/>
    </row>
    <row r="134" spans="2:17" ht="1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/>
      <c r="O134"/>
      <c r="P134"/>
      <c r="Q134"/>
    </row>
    <row r="135" spans="2:17" ht="18" customHeight="1">
      <c r="B135" s="144" t="s">
        <v>11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/>
      <c r="P135"/>
      <c r="Q135"/>
    </row>
    <row r="136" spans="2:17" ht="15" customHeight="1" thickBot="1">
      <c r="B136" s="22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/>
      <c r="O136"/>
      <c r="P136"/>
      <c r="Q136"/>
    </row>
    <row r="137" spans="2:17" ht="15.75" thickBot="1">
      <c r="B137" s="141" t="s">
        <v>12</v>
      </c>
      <c r="C137" s="142"/>
      <c r="D137" s="143"/>
      <c r="E137" s="141" t="s">
        <v>63</v>
      </c>
      <c r="F137" s="142"/>
      <c r="G137" s="142"/>
      <c r="H137" s="142"/>
      <c r="I137" s="142"/>
      <c r="J137" s="142"/>
      <c r="K137" s="142"/>
      <c r="L137" s="142"/>
      <c r="M137" s="142"/>
      <c r="N137" s="143"/>
      <c r="O137"/>
      <c r="P137"/>
      <c r="Q137"/>
    </row>
    <row r="138" spans="2:17" ht="15.75" thickBot="1">
      <c r="B138" s="141" t="s">
        <v>13</v>
      </c>
      <c r="C138" s="142"/>
      <c r="D138" s="143"/>
      <c r="E138" s="141" t="s">
        <v>28</v>
      </c>
      <c r="F138" s="142"/>
      <c r="G138" s="142"/>
      <c r="H138" s="142"/>
      <c r="I138" s="142"/>
      <c r="J138" s="142"/>
      <c r="K138" s="142"/>
      <c r="L138" s="142"/>
      <c r="M138" s="142"/>
      <c r="N138" s="143"/>
      <c r="O138"/>
      <c r="P138"/>
      <c r="Q138"/>
    </row>
    <row r="139" spans="2:17" ht="15.75" thickBot="1">
      <c r="B139" s="141" t="s">
        <v>14</v>
      </c>
      <c r="C139" s="142"/>
      <c r="D139" s="143"/>
      <c r="E139" s="141" t="s">
        <v>29</v>
      </c>
      <c r="F139" s="142"/>
      <c r="G139" s="142"/>
      <c r="H139" s="142"/>
      <c r="I139" s="142"/>
      <c r="J139" s="142"/>
      <c r="K139" s="142"/>
      <c r="L139" s="142"/>
      <c r="M139" s="142"/>
      <c r="N139" s="143"/>
      <c r="O139"/>
      <c r="P139"/>
      <c r="Q139"/>
    </row>
    <row r="140" spans="2:17" ht="15.75" thickBot="1">
      <c r="B140" s="141" t="s">
        <v>15</v>
      </c>
      <c r="C140" s="142"/>
      <c r="D140" s="143"/>
      <c r="E140" s="172" t="s">
        <v>16</v>
      </c>
      <c r="F140" s="173"/>
      <c r="G140" s="173"/>
      <c r="H140" s="173"/>
      <c r="I140" s="173"/>
      <c r="J140" s="173"/>
      <c r="K140" s="173"/>
      <c r="L140" s="173"/>
      <c r="M140" s="173"/>
      <c r="N140" s="174"/>
      <c r="O140"/>
      <c r="P140"/>
      <c r="Q140"/>
    </row>
    <row r="141" spans="2:17" ht="1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/>
      <c r="O141"/>
      <c r="P141"/>
      <c r="Q141"/>
    </row>
    <row r="142" spans="2:17" ht="18" customHeight="1">
      <c r="B142" s="144" t="s">
        <v>213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/>
      <c r="P142"/>
      <c r="Q142"/>
    </row>
    <row r="143" spans="2:17" ht="14.25" customHeight="1" thickBot="1">
      <c r="B143" s="22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/>
      <c r="O143"/>
      <c r="P143"/>
      <c r="Q143"/>
    </row>
    <row r="144" spans="2:17" ht="15.75" customHeight="1" thickBot="1">
      <c r="B144" s="178" t="s">
        <v>17</v>
      </c>
      <c r="C144" s="179"/>
      <c r="D144" s="180"/>
      <c r="E144" s="133">
        <f>SUM(N83:N84)</f>
        <v>55238.4</v>
      </c>
      <c r="F144" s="141" t="s">
        <v>18</v>
      </c>
      <c r="G144" s="142"/>
      <c r="H144" s="142"/>
      <c r="I144" s="142"/>
      <c r="J144" s="142"/>
      <c r="K144" s="142"/>
      <c r="L144" s="142"/>
      <c r="M144" s="142"/>
      <c r="N144" s="143"/>
      <c r="O144"/>
      <c r="P144"/>
      <c r="Q144"/>
    </row>
    <row r="145" spans="2:17" ht="15.75" thickBot="1">
      <c r="B145" s="141" t="s">
        <v>19</v>
      </c>
      <c r="C145" s="142"/>
      <c r="D145" s="143"/>
      <c r="E145" s="132">
        <f>SUM(N84)</f>
        <v>55238.4</v>
      </c>
      <c r="F145" s="141" t="s">
        <v>20</v>
      </c>
      <c r="G145" s="142"/>
      <c r="H145" s="142"/>
      <c r="I145" s="142"/>
      <c r="J145" s="142"/>
      <c r="K145" s="142"/>
      <c r="L145" s="142"/>
      <c r="M145" s="142"/>
      <c r="N145" s="143"/>
      <c r="O145" s="131"/>
      <c r="P145"/>
      <c r="Q145"/>
    </row>
    <row r="146" spans="2:15" ht="15.75" thickBot="1">
      <c r="B146" s="141" t="s">
        <v>19</v>
      </c>
      <c r="C146" s="142"/>
      <c r="D146" s="143"/>
      <c r="E146" s="132">
        <f>SUM(N83)</f>
        <v>0</v>
      </c>
      <c r="F146" s="141" t="s">
        <v>21</v>
      </c>
      <c r="G146" s="142"/>
      <c r="H146" s="142"/>
      <c r="I146" s="142"/>
      <c r="J146" s="142"/>
      <c r="K146" s="142"/>
      <c r="L146" s="142"/>
      <c r="M146" s="142"/>
      <c r="N146" s="143"/>
      <c r="O146" s="131"/>
    </row>
    <row r="147" spans="2:14" ht="15">
      <c r="B147" s="49"/>
      <c r="C147" s="49"/>
      <c r="D147" s="49"/>
      <c r="E147" s="51"/>
      <c r="F147" s="51"/>
      <c r="G147" s="49"/>
      <c r="H147" s="49"/>
      <c r="I147" s="49"/>
      <c r="J147" s="49"/>
      <c r="K147" s="49"/>
      <c r="L147" s="49"/>
      <c r="M147" s="49"/>
      <c r="N147" s="49"/>
    </row>
    <row r="148" spans="2:13" ht="15">
      <c r="B148" s="22"/>
      <c r="C148" s="22"/>
      <c r="D148" s="22"/>
      <c r="E148" s="176" t="s">
        <v>214</v>
      </c>
      <c r="F148" s="175"/>
      <c r="G148" s="175"/>
      <c r="H148" s="28" t="s">
        <v>22</v>
      </c>
      <c r="I148" s="29"/>
      <c r="K148" s="177" t="s">
        <v>45</v>
      </c>
      <c r="L148" s="177"/>
      <c r="M148" s="177"/>
    </row>
    <row r="149" spans="2:13" ht="15">
      <c r="B149" s="22"/>
      <c r="C149" s="22"/>
      <c r="D149" s="22"/>
      <c r="E149" s="175" t="s">
        <v>23</v>
      </c>
      <c r="F149" s="175"/>
      <c r="G149" s="175"/>
      <c r="H149" s="29"/>
      <c r="I149" s="29"/>
      <c r="J149" s="29"/>
      <c r="K149" s="175" t="s">
        <v>24</v>
      </c>
      <c r="L149" s="175"/>
      <c r="M149" s="175"/>
    </row>
    <row r="150" spans="2:13" ht="15">
      <c r="B150" s="49"/>
      <c r="C150" s="49"/>
      <c r="D150" s="49"/>
      <c r="E150" s="51"/>
      <c r="F150" s="51"/>
      <c r="G150" s="49"/>
      <c r="H150" s="49"/>
      <c r="I150" s="49"/>
      <c r="J150" s="49"/>
      <c r="K150" s="49"/>
      <c r="L150" s="49"/>
      <c r="M150" s="49"/>
    </row>
    <row r="151" spans="2:14" ht="18" customHeight="1">
      <c r="B151" s="144" t="s">
        <v>136</v>
      </c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</row>
    <row r="152" spans="2:14" ht="14.25" customHeight="1" thickBot="1"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2:14" ht="15.75" customHeight="1" thickBot="1">
      <c r="B153" s="141" t="s">
        <v>12</v>
      </c>
      <c r="C153" s="142"/>
      <c r="D153" s="143"/>
      <c r="E153" s="141" t="s">
        <v>63</v>
      </c>
      <c r="F153" s="142"/>
      <c r="G153" s="142"/>
      <c r="H153" s="142"/>
      <c r="I153" s="142"/>
      <c r="J153" s="142"/>
      <c r="K153" s="142"/>
      <c r="L153" s="142"/>
      <c r="M153" s="142"/>
      <c r="N153" s="143"/>
    </row>
    <row r="154" spans="2:14" ht="15.75" customHeight="1" thickBot="1">
      <c r="B154" s="141" t="s">
        <v>13</v>
      </c>
      <c r="C154" s="142"/>
      <c r="D154" s="143"/>
      <c r="E154" s="141" t="s">
        <v>28</v>
      </c>
      <c r="F154" s="142"/>
      <c r="G154" s="142"/>
      <c r="H154" s="142"/>
      <c r="I154" s="142"/>
      <c r="J154" s="142"/>
      <c r="K154" s="142"/>
      <c r="L154" s="142"/>
      <c r="M154" s="142"/>
      <c r="N154" s="143"/>
    </row>
    <row r="155" spans="2:14" ht="15.75" customHeight="1" thickBot="1">
      <c r="B155" s="141" t="s">
        <v>14</v>
      </c>
      <c r="C155" s="142"/>
      <c r="D155" s="143"/>
      <c r="E155" s="141" t="s">
        <v>29</v>
      </c>
      <c r="F155" s="142"/>
      <c r="G155" s="142"/>
      <c r="H155" s="142"/>
      <c r="I155" s="142"/>
      <c r="J155" s="142"/>
      <c r="K155" s="142"/>
      <c r="L155" s="142"/>
      <c r="M155" s="142"/>
      <c r="N155" s="143"/>
    </row>
    <row r="156" spans="2:14" ht="15.75" customHeight="1" thickBot="1">
      <c r="B156" s="141" t="s">
        <v>15</v>
      </c>
      <c r="C156" s="142"/>
      <c r="D156" s="143"/>
      <c r="E156" s="172" t="s">
        <v>16</v>
      </c>
      <c r="F156" s="173"/>
      <c r="G156" s="173"/>
      <c r="H156" s="173"/>
      <c r="I156" s="173"/>
      <c r="J156" s="173"/>
      <c r="K156" s="173"/>
      <c r="L156" s="173"/>
      <c r="M156" s="173"/>
      <c r="N156" s="174"/>
    </row>
    <row r="157" spans="2:14" ht="14.25" customHeight="1">
      <c r="B157" s="49"/>
      <c r="C157" s="49"/>
      <c r="D157" s="49"/>
      <c r="E157" s="74"/>
      <c r="F157" s="74"/>
      <c r="G157" s="74"/>
      <c r="H157" s="74"/>
      <c r="I157" s="74"/>
      <c r="J157" s="74"/>
      <c r="K157" s="74"/>
      <c r="L157" s="74"/>
      <c r="M157" s="74"/>
      <c r="N157" s="74"/>
    </row>
    <row r="158" spans="2:14" ht="18" customHeight="1">
      <c r="B158" s="144" t="s">
        <v>213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2:13" ht="15" customHeight="1" thickBot="1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</row>
    <row r="160" spans="2:14" ht="15.75" customHeight="1" thickBot="1">
      <c r="B160" s="178" t="s">
        <v>17</v>
      </c>
      <c r="C160" s="179"/>
      <c r="D160" s="180"/>
      <c r="E160" s="133">
        <f>SUM(N85)</f>
        <v>26558.165687999986</v>
      </c>
      <c r="F160" s="141" t="s">
        <v>18</v>
      </c>
      <c r="G160" s="142"/>
      <c r="H160" s="142"/>
      <c r="I160" s="142"/>
      <c r="J160" s="142"/>
      <c r="K160" s="142"/>
      <c r="L160" s="142"/>
      <c r="M160" s="142"/>
      <c r="N160" s="143"/>
    </row>
    <row r="161" spans="2:14" ht="15.75" thickBot="1">
      <c r="B161" s="141" t="s">
        <v>19</v>
      </c>
      <c r="C161" s="142"/>
      <c r="D161" s="143"/>
      <c r="E161" s="132" t="s">
        <v>135</v>
      </c>
      <c r="F161" s="141" t="s">
        <v>32</v>
      </c>
      <c r="G161" s="142"/>
      <c r="H161" s="142"/>
      <c r="I161" s="142"/>
      <c r="J161" s="142"/>
      <c r="K161" s="142"/>
      <c r="L161" s="142"/>
      <c r="M161" s="142"/>
      <c r="N161" s="143"/>
    </row>
    <row r="162" spans="2:13" ht="15">
      <c r="B162" s="49"/>
      <c r="C162" s="49"/>
      <c r="D162" s="49"/>
      <c r="E162" s="51"/>
      <c r="F162" s="51"/>
      <c r="G162" s="49"/>
      <c r="H162" s="49"/>
      <c r="I162" s="49"/>
      <c r="J162" s="49"/>
      <c r="K162" s="49"/>
      <c r="L162" s="49"/>
      <c r="M162" s="49"/>
    </row>
    <row r="163" spans="5:13" ht="15">
      <c r="E163" s="176" t="s">
        <v>214</v>
      </c>
      <c r="F163" s="175"/>
      <c r="G163" s="175"/>
      <c r="H163" s="28" t="s">
        <v>22</v>
      </c>
      <c r="I163" s="29"/>
      <c r="K163" s="177" t="s">
        <v>45</v>
      </c>
      <c r="L163" s="177"/>
      <c r="M163" s="177"/>
    </row>
    <row r="164" spans="5:13" ht="15">
      <c r="E164" s="175" t="s">
        <v>23</v>
      </c>
      <c r="F164" s="175"/>
      <c r="G164" s="175"/>
      <c r="H164" s="29"/>
      <c r="I164" s="29"/>
      <c r="J164" s="29"/>
      <c r="K164" s="175" t="s">
        <v>24</v>
      </c>
      <c r="L164" s="175"/>
      <c r="M164" s="175"/>
    </row>
    <row r="165" spans="2:14" ht="13.5" thickBot="1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2:14" ht="15.75" thickBot="1">
      <c r="B166" s="164" t="s">
        <v>133</v>
      </c>
      <c r="C166" s="164"/>
      <c r="D166" s="164"/>
      <c r="E166" s="141" t="s">
        <v>132</v>
      </c>
      <c r="F166" s="142"/>
      <c r="G166" s="142"/>
      <c r="H166" s="142"/>
      <c r="I166" s="142"/>
      <c r="J166" s="143"/>
      <c r="K166" s="164" t="s">
        <v>168</v>
      </c>
      <c r="L166" s="164"/>
      <c r="M166" s="164"/>
      <c r="N166" s="164"/>
    </row>
    <row r="167" spans="2:14" ht="15.75" thickBot="1">
      <c r="B167" s="164" t="s">
        <v>35</v>
      </c>
      <c r="C167" s="164"/>
      <c r="D167" s="164"/>
      <c r="E167" s="141" t="s">
        <v>31</v>
      </c>
      <c r="F167" s="142"/>
      <c r="G167" s="142"/>
      <c r="H167" s="142"/>
      <c r="I167" s="142"/>
      <c r="J167" s="143"/>
      <c r="K167" s="164" t="s">
        <v>40</v>
      </c>
      <c r="L167" s="164"/>
      <c r="M167" s="164"/>
      <c r="N167" s="164"/>
    </row>
  </sheetData>
  <sheetProtection/>
  <mergeCells count="99">
    <mergeCell ref="F160:N160"/>
    <mergeCell ref="F161:N161"/>
    <mergeCell ref="F144:N144"/>
    <mergeCell ref="F145:N145"/>
    <mergeCell ref="F146:N146"/>
    <mergeCell ref="B156:D156"/>
    <mergeCell ref="E156:N156"/>
    <mergeCell ref="B158:N158"/>
    <mergeCell ref="B161:D161"/>
    <mergeCell ref="B135:N135"/>
    <mergeCell ref="B153:D153"/>
    <mergeCell ref="E153:N153"/>
    <mergeCell ref="B154:D154"/>
    <mergeCell ref="E154:N154"/>
    <mergeCell ref="B155:D155"/>
    <mergeCell ref="E155:N155"/>
    <mergeCell ref="B145:D145"/>
    <mergeCell ref="B146:D146"/>
    <mergeCell ref="B140:D140"/>
    <mergeCell ref="E163:G163"/>
    <mergeCell ref="K163:M163"/>
    <mergeCell ref="E164:G164"/>
    <mergeCell ref="K164:M164"/>
    <mergeCell ref="E148:G148"/>
    <mergeCell ref="K148:M148"/>
    <mergeCell ref="E149:G149"/>
    <mergeCell ref="K149:M149"/>
    <mergeCell ref="B151:N151"/>
    <mergeCell ref="B160:D160"/>
    <mergeCell ref="B167:D167"/>
    <mergeCell ref="E167:J167"/>
    <mergeCell ref="K167:N167"/>
    <mergeCell ref="B166:D166"/>
    <mergeCell ref="E166:J166"/>
    <mergeCell ref="K166:N166"/>
    <mergeCell ref="E140:N140"/>
    <mergeCell ref="B142:N142"/>
    <mergeCell ref="B144:D144"/>
    <mergeCell ref="B137:D137"/>
    <mergeCell ref="E137:N137"/>
    <mergeCell ref="B138:D138"/>
    <mergeCell ref="E138:N138"/>
    <mergeCell ref="B139:D139"/>
    <mergeCell ref="E139:N139"/>
    <mergeCell ref="B126:D126"/>
    <mergeCell ref="E126:J126"/>
    <mergeCell ref="K126:N126"/>
    <mergeCell ref="B131:D133"/>
    <mergeCell ref="E131:J133"/>
    <mergeCell ref="K131:N133"/>
    <mergeCell ref="B114:D114"/>
    <mergeCell ref="F114:N114"/>
    <mergeCell ref="E116:H116"/>
    <mergeCell ref="L116:N116"/>
    <mergeCell ref="B125:D125"/>
    <mergeCell ref="E125:J125"/>
    <mergeCell ref="K125:N125"/>
    <mergeCell ref="B109:N109"/>
    <mergeCell ref="F111:N111"/>
    <mergeCell ref="B112:D112"/>
    <mergeCell ref="F112:N112"/>
    <mergeCell ref="B113:D113"/>
    <mergeCell ref="F113:N113"/>
    <mergeCell ref="K97:N99"/>
    <mergeCell ref="B102:N102"/>
    <mergeCell ref="B104:D104"/>
    <mergeCell ref="E104:N104"/>
    <mergeCell ref="B107:D107"/>
    <mergeCell ref="E107:N107"/>
    <mergeCell ref="L78:N78"/>
    <mergeCell ref="L79:N79"/>
    <mergeCell ref="G82:K82"/>
    <mergeCell ref="B83:D83"/>
    <mergeCell ref="G83:K83"/>
    <mergeCell ref="B84:D84"/>
    <mergeCell ref="G84:K84"/>
    <mergeCell ref="B78:E79"/>
    <mergeCell ref="G78:K80"/>
    <mergeCell ref="L80:N80"/>
    <mergeCell ref="B86:D86"/>
    <mergeCell ref="B121:D123"/>
    <mergeCell ref="E121:J123"/>
    <mergeCell ref="E117:H117"/>
    <mergeCell ref="L117:N117"/>
    <mergeCell ref="K121:N123"/>
    <mergeCell ref="B111:D111"/>
    <mergeCell ref="G86:K86"/>
    <mergeCell ref="B97:D99"/>
    <mergeCell ref="E97:J99"/>
    <mergeCell ref="B2:O2"/>
    <mergeCell ref="G85:K85"/>
    <mergeCell ref="B105:D105"/>
    <mergeCell ref="E105:N105"/>
    <mergeCell ref="B106:D106"/>
    <mergeCell ref="E106:N106"/>
    <mergeCell ref="B80:D80"/>
    <mergeCell ref="B81:D81"/>
    <mergeCell ref="B82:D82"/>
    <mergeCell ref="B85:D85"/>
  </mergeCells>
  <hyperlinks>
    <hyperlink ref="E107" r:id="rId1" display="radojevicboban@gmail.com"/>
    <hyperlink ref="E140" r:id="rId2" display="radojevicboban@gmail.com"/>
    <hyperlink ref="E156" r:id="rId3" display="radojevicboban@gmail.com"/>
  </hyperlinks>
  <printOptions horizontalCentered="1" verticalCentered="1"/>
  <pageMargins left="0" right="0" top="0" bottom="0" header="0" footer="0"/>
  <pageSetup horizontalDpi="600" verticalDpi="600"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ariel</dc:title>
  <dc:subject/>
  <dc:creator>Boban Radojevi'</dc:creator>
  <cp:keywords/>
  <dc:description/>
  <cp:lastModifiedBy>Korisnik</cp:lastModifiedBy>
  <cp:lastPrinted>2022-08-25T12:01:08Z</cp:lastPrinted>
  <dcterms:created xsi:type="dcterms:W3CDTF">2006-09-21T15:28:07Z</dcterms:created>
  <dcterms:modified xsi:type="dcterms:W3CDTF">2022-09-02T08:26:21Z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